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\\Sikaoifs01\課・係フォルダ（電算室）\02企画課\02企画係（ICT・エネルギー）\01_エネルギー・ゼロカーボン関係\04_ゼロカーボンシティ関係\27_重点加速化事業\要綱・手引き\"/>
    </mc:Choice>
  </mc:AlternateContent>
  <bookViews>
    <workbookView xWindow="0" yWindow="0" windowWidth="19200" windowHeight="11370" tabRatio="877" firstSheet="13" activeTab="14"/>
  </bookViews>
  <sheets>
    <sheet name="資料名" sheetId="1" state="hidden" r:id="rId1"/>
    <sheet name="排出量" sheetId="2" state="hidden" r:id="rId2"/>
    <sheet name="削減率" sheetId="3" state="hidden" r:id="rId3"/>
    <sheet name="Sheet1" sheetId="4" state="hidden" r:id="rId4"/>
    <sheet name="計算シート" sheetId="5" state="hidden" r:id="rId5"/>
    <sheet name="計算シート（ｶﾞｽ⇒ｴｺｼﾞｮｰｽﾞ）" sheetId="6" state="hidden" r:id="rId6"/>
    <sheet name="計算シート (ｶﾞｽ→ｴｺｷｭｰﾄ)" sheetId="8" state="hidden" r:id="rId7"/>
    <sheet name="計算シート (ｶﾞｽ⇒ｴｺﾌｨｰﾙ)" sheetId="7" state="hidden" r:id="rId8"/>
    <sheet name="計算シート (ｶﾞｽ⇒ﾊｲﾌﾞﾘｯﾄﾞ)" sheetId="9" state="hidden" r:id="rId9"/>
    <sheet name="計算シート (ｶﾞｽ⇒ｴﾈﾌｧｰﾑ) " sheetId="10" state="hidden" r:id="rId10"/>
    <sheet name="計算シート（ガス給湯器からの入れ替え）" sheetId="11" state="hidden" r:id="rId11"/>
    <sheet name="計算シート（灯油ボイラ―給湯器からの入れ替え）" sheetId="13" state="hidden" r:id="rId12"/>
    <sheet name="計算シート（電気温水器からの入れ替え）" sheetId="14" state="hidden" r:id="rId13"/>
    <sheet name="既存機器" sheetId="15" r:id="rId14"/>
    <sheet name="入替後機器" sheetId="16" r:id="rId15"/>
  </sheets>
  <definedNames>
    <definedName name="_xlnm.Print_Area" localSheetId="13">既存機器!$A$1:$J$26</definedName>
    <definedName name="_xlnm.Print_Area" localSheetId="10">'計算シート（ガス給湯器からの入れ替え）'!$A$1:$AT$31</definedName>
    <definedName name="_xlnm.Print_Area" localSheetId="12">'計算シート（電気温水器からの入れ替え）'!$A$1:$AT$31</definedName>
    <definedName name="_xlnm.Print_Area" localSheetId="11">'計算シート（灯油ボイラ―給湯器からの入れ替え）'!$A$1:$AT$31</definedName>
    <definedName name="_xlnm.Print_Area" localSheetId="0">資料名!$A$1:$E$10</definedName>
    <definedName name="_xlnm.Print_Area" localSheetId="14">入替後機器!$A$1:$AE$32</definedName>
    <definedName name="_xlnm.Print_Titles" localSheetId="13">既存機器!$A:$G</definedName>
    <definedName name="_xlnm.Print_Titles" localSheetId="10">'計算シート（ガス給湯器からの入れ替え）'!$A:$G</definedName>
    <definedName name="_xlnm.Print_Titles" localSheetId="12">'計算シート（電気温水器からの入れ替え）'!$A:$G</definedName>
    <definedName name="_xlnm.Print_Titles" localSheetId="11">'計算シート（灯油ボイラ―給湯器からの入れ替え）'!$A:$G</definedName>
    <definedName name="_xlnm.Print_Titles" localSheetId="14">入替後機器!$A:$D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K26" i="16" l="1"/>
  <c r="M24" i="16"/>
  <c r="K23" i="16"/>
  <c r="N23" i="16"/>
  <c r="Z23" i="16"/>
  <c r="Y24" i="16" s="1"/>
  <c r="Y26" i="16" s="1"/>
  <c r="W23" i="16"/>
  <c r="T23" i="16"/>
  <c r="Q23" i="16"/>
  <c r="S24" i="16" s="1"/>
  <c r="AC25" i="16"/>
  <c r="AC24" i="11"/>
  <c r="E17" i="15"/>
  <c r="H23" i="16"/>
  <c r="AC23" i="16"/>
  <c r="E23" i="16"/>
  <c r="H18" i="15"/>
  <c r="H17" i="15"/>
  <c r="H19" i="15"/>
  <c r="E19" i="15"/>
  <c r="E18" i="15"/>
  <c r="AR24" i="13"/>
  <c r="AR23" i="13"/>
  <c r="K22" i="11"/>
  <c r="K22" i="13"/>
  <c r="K24" i="13" s="1"/>
  <c r="H22" i="11"/>
  <c r="E22" i="14"/>
  <c r="H24" i="14" s="1"/>
  <c r="AR23" i="14"/>
  <c r="AR24" i="14" s="1"/>
  <c r="AR22" i="14"/>
  <c r="AO22" i="14"/>
  <c r="AL22" i="14"/>
  <c r="AI22" i="14"/>
  <c r="AF22" i="14"/>
  <c r="AC22" i="14"/>
  <c r="Z22" i="14"/>
  <c r="W22" i="14"/>
  <c r="T22" i="14"/>
  <c r="Q22" i="14"/>
  <c r="N22" i="14"/>
  <c r="K22" i="14"/>
  <c r="H22" i="14"/>
  <c r="E22" i="13"/>
  <c r="T24" i="13" s="1"/>
  <c r="AR22" i="13"/>
  <c r="AO22" i="13"/>
  <c r="AL22" i="13"/>
  <c r="AI22" i="13"/>
  <c r="AF22" i="13"/>
  <c r="AC22" i="13"/>
  <c r="Z22" i="13"/>
  <c r="W22" i="13"/>
  <c r="T22" i="13"/>
  <c r="Q22" i="13"/>
  <c r="N22" i="13"/>
  <c r="H22" i="13"/>
  <c r="AF22" i="11"/>
  <c r="AC22" i="11"/>
  <c r="AO22" i="11"/>
  <c r="AL22" i="11"/>
  <c r="AI22" i="11"/>
  <c r="Z22" i="11"/>
  <c r="AR22" i="11"/>
  <c r="H15" i="10"/>
  <c r="AR23" i="11"/>
  <c r="E15" i="10"/>
  <c r="E15" i="9"/>
  <c r="Q22" i="11"/>
  <c r="W22" i="11"/>
  <c r="N14" i="9"/>
  <c r="T22" i="11"/>
  <c r="N22" i="11"/>
  <c r="H11" i="7"/>
  <c r="H11" i="8"/>
  <c r="E22" i="11"/>
  <c r="K14" i="9"/>
  <c r="E11" i="8"/>
  <c r="H8" i="6"/>
  <c r="G24" i="16" l="1"/>
  <c r="G20" i="15" a="1"/>
  <c r="G20" i="15" s="1"/>
  <c r="AC26" i="16"/>
  <c r="AL24" i="14"/>
  <c r="K24" i="11"/>
  <c r="AL24" i="11"/>
  <c r="K24" i="14"/>
  <c r="N24" i="14"/>
  <c r="T24" i="14"/>
  <c r="AC24" i="14"/>
  <c r="AL24" i="13"/>
  <c r="AC24" i="13"/>
  <c r="H24" i="13"/>
  <c r="N24" i="13"/>
  <c r="AR24" i="11"/>
  <c r="T24" i="11"/>
  <c r="N24" i="11"/>
  <c r="E16" i="10"/>
  <c r="H24" i="11"/>
  <c r="H14" i="9"/>
  <c r="E14" i="9"/>
  <c r="E8" i="6"/>
  <c r="E11" i="7"/>
  <c r="E12" i="7" s="1"/>
  <c r="E19" i="5"/>
  <c r="H18" i="5"/>
  <c r="E18" i="5"/>
  <c r="M20" i="4"/>
  <c r="P30" i="4"/>
  <c r="M30" i="4"/>
  <c r="M29" i="4"/>
  <c r="M28" i="4"/>
  <c r="M21" i="4"/>
  <c r="M19" i="4"/>
  <c r="M27" i="4"/>
  <c r="M18" i="4"/>
  <c r="O24" i="4"/>
  <c r="O16" i="4"/>
  <c r="C19" i="3"/>
  <c r="C18" i="3"/>
  <c r="C17" i="3"/>
  <c r="C22" i="2"/>
  <c r="B22" i="2"/>
  <c r="B21" i="2"/>
  <c r="C20" i="2"/>
  <c r="C4" i="3"/>
  <c r="C3" i="3"/>
  <c r="C16" i="3"/>
  <c r="C15" i="3"/>
  <c r="C14" i="3"/>
  <c r="C13" i="3"/>
  <c r="C12" i="3"/>
  <c r="C11" i="3"/>
  <c r="C10" i="3"/>
  <c r="C9" i="3"/>
  <c r="C8" i="3"/>
  <c r="C5" i="3"/>
  <c r="C2" i="3"/>
  <c r="G7" i="2"/>
  <c r="C7" i="3"/>
  <c r="C6" i="3"/>
  <c r="C16" i="2"/>
  <c r="C15" i="2"/>
  <c r="C14" i="2"/>
  <c r="C13" i="2"/>
  <c r="C12" i="2"/>
  <c r="C11" i="2"/>
  <c r="C10" i="2"/>
  <c r="H16" i="1"/>
  <c r="H15" i="1"/>
  <c r="S26" i="16" l="1"/>
  <c r="E26" i="16"/>
  <c r="E12" i="8"/>
  <c r="E9" i="6"/>
</calcChain>
</file>

<file path=xl/metadata.xml><?xml version="1.0" encoding="utf-8"?>
<metadata xmlns="http://schemas.openxmlformats.org/spreadsheetml/2006/main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xmlns:xda="http://schemas.microsoft.com/office/spreadsheetml/2017/dynamicarray"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<sst xmlns="http://schemas.openxmlformats.org/spreadsheetml/2006/main" count="1528" uniqueCount="251">
  <si>
    <t>資料6
家庭におけるガス石油機器のカーボンニュートラルの取り組み
(一社)日本ガス石油機器工業会</t>
    <rPh sb="0" eb="2">
      <t>シリョウ</t>
    </rPh>
    <rPh sb="4" eb="6">
      <t>カテイ</t>
    </rPh>
    <rPh sb="28" eb="29">
      <t>ト</t>
    </rPh>
    <rPh sb="30" eb="31">
      <t>ク</t>
    </rPh>
    <phoneticPr fontId="1"/>
  </si>
  <si>
    <t>ガス高効率給湯器
エコジョーズ</t>
    <rPh sb="2" eb="8">
      <t>コウコウリツキュウトウキ</t>
    </rPh>
    <phoneticPr fontId="1"/>
  </si>
  <si>
    <t>石油高効率給湯機
エコフィール</t>
    <rPh sb="0" eb="2">
      <t>セキユ</t>
    </rPh>
    <rPh sb="2" eb="3">
      <t>コウ</t>
    </rPh>
    <rPh sb="3" eb="5">
      <t>コウリツ</t>
    </rPh>
    <rPh sb="5" eb="7">
      <t>キュウトウ</t>
    </rPh>
    <rPh sb="7" eb="8">
      <t>キ</t>
    </rPh>
    <phoneticPr fontId="1"/>
  </si>
  <si>
    <t>ハイブリッド給湯機
エコワン</t>
    <rPh sb="6" eb="8">
      <t>キュウトウ</t>
    </rPh>
    <rPh sb="8" eb="9">
      <t>キ</t>
    </rPh>
    <phoneticPr fontId="1"/>
  </si>
  <si>
    <t>約14%削減
従来型給湯器と比較</t>
    <rPh sb="0" eb="1">
      <t>ヤク</t>
    </rPh>
    <rPh sb="4" eb="6">
      <t>サクゲン</t>
    </rPh>
    <rPh sb="7" eb="10">
      <t>ジュウライガタ</t>
    </rPh>
    <rPh sb="10" eb="13">
      <t>キュウトウキ</t>
    </rPh>
    <rPh sb="14" eb="16">
      <t>ヒカク</t>
    </rPh>
    <phoneticPr fontId="1"/>
  </si>
  <si>
    <t>約13%削減
従来型給湯器と比較</t>
    <rPh sb="0" eb="1">
      <t>ヤク</t>
    </rPh>
    <rPh sb="4" eb="6">
      <t>サクゲン</t>
    </rPh>
    <rPh sb="7" eb="10">
      <t>ジュウライガタ</t>
    </rPh>
    <rPh sb="10" eb="13">
      <t>キュウトウキ</t>
    </rPh>
    <rPh sb="14" eb="16">
      <t>ヒカク</t>
    </rPh>
    <phoneticPr fontId="1"/>
  </si>
  <si>
    <t>約50%削減
従来型給湯器と比較</t>
    <rPh sb="0" eb="1">
      <t>ヤク</t>
    </rPh>
    <rPh sb="4" eb="6">
      <t>サクゲン</t>
    </rPh>
    <rPh sb="7" eb="10">
      <t>ジュウライガタ</t>
    </rPh>
    <rPh sb="10" eb="13">
      <t>キュウトウキ</t>
    </rPh>
    <rPh sb="14" eb="16">
      <t>ヒカク</t>
    </rPh>
    <phoneticPr fontId="1"/>
  </si>
  <si>
    <t>資料1
リンナイのカーボンニュートラルに向けた取り組み
Rinnai</t>
    <rPh sb="0" eb="2">
      <t>シリョウ</t>
    </rPh>
    <phoneticPr fontId="1"/>
  </si>
  <si>
    <t>エコジョーズ</t>
    <phoneticPr fontId="1"/>
  </si>
  <si>
    <t>エコジョーズ
（モード熱効率）</t>
    <rPh sb="11" eb="14">
      <t>ネツコウリツ</t>
    </rPh>
    <phoneticPr fontId="1"/>
  </si>
  <si>
    <t>エコキュート
（モード熱効率）</t>
    <rPh sb="11" eb="14">
      <t>ネツコウリツ</t>
    </rPh>
    <phoneticPr fontId="1"/>
  </si>
  <si>
    <t>約14%削減
従来型給湯器と比較
（都市ガス）</t>
    <rPh sb="0" eb="1">
      <t>ヤク</t>
    </rPh>
    <rPh sb="4" eb="6">
      <t>サクゲン</t>
    </rPh>
    <rPh sb="7" eb="10">
      <t>ジュウライガタ</t>
    </rPh>
    <rPh sb="10" eb="13">
      <t>キュウトウキ</t>
    </rPh>
    <rPh sb="14" eb="16">
      <t>ヒカク</t>
    </rPh>
    <rPh sb="18" eb="20">
      <t>トシ</t>
    </rPh>
    <phoneticPr fontId="1"/>
  </si>
  <si>
    <t>約36%削減
従来型給湯器と比較
（都市ガス）</t>
    <rPh sb="0" eb="1">
      <t>ヤク</t>
    </rPh>
    <rPh sb="4" eb="6">
      <t>サクゲン</t>
    </rPh>
    <rPh sb="7" eb="10">
      <t>ジュウライガタ</t>
    </rPh>
    <rPh sb="10" eb="13">
      <t>キュウトウキ</t>
    </rPh>
    <rPh sb="14" eb="16">
      <t>ヒカク</t>
    </rPh>
    <rPh sb="18" eb="20">
      <t>トシ</t>
    </rPh>
    <phoneticPr fontId="1"/>
  </si>
  <si>
    <t>ハイブリッド給湯機
（160Lタイプ）</t>
    <phoneticPr fontId="1"/>
  </si>
  <si>
    <t>約47%削減
従来型給湯器と比較
（都市ガス）</t>
    <rPh sb="0" eb="1">
      <t>ヤク</t>
    </rPh>
    <rPh sb="4" eb="6">
      <t>サクゲン</t>
    </rPh>
    <rPh sb="7" eb="10">
      <t>ジュウライガタ</t>
    </rPh>
    <rPh sb="10" eb="13">
      <t>キュウトウキ</t>
    </rPh>
    <rPh sb="14" eb="16">
      <t>ヒカク</t>
    </rPh>
    <rPh sb="18" eb="20">
      <t>トシ</t>
    </rPh>
    <phoneticPr fontId="1"/>
  </si>
  <si>
    <t>エネファーム
（SOFC）</t>
    <phoneticPr fontId="1"/>
  </si>
  <si>
    <r>
      <rPr>
        <sz val="11"/>
        <color rgb="FFFF0000"/>
        <rFont val="Meiryo UI"/>
        <family val="3"/>
        <charset val="128"/>
      </rPr>
      <t>家全体の排出量について</t>
    </r>
    <r>
      <rPr>
        <sz val="11"/>
        <color theme="1"/>
        <rFont val="Meiryo UI"/>
        <family val="3"/>
        <charset val="128"/>
      </rPr>
      <t xml:space="preserve">
約17%削減
従来型給湯器と比較
（都市ガス）</t>
    </r>
    <rPh sb="0" eb="3">
      <t>イエゼンタイ</t>
    </rPh>
    <rPh sb="4" eb="7">
      <t>ハイシュツリョウ</t>
    </rPh>
    <rPh sb="12" eb="13">
      <t>ヤク</t>
    </rPh>
    <rPh sb="16" eb="18">
      <t>サクゲン</t>
    </rPh>
    <rPh sb="19" eb="22">
      <t>ジュウライガタ</t>
    </rPh>
    <rPh sb="22" eb="25">
      <t>キュウトウキ</t>
    </rPh>
    <rPh sb="26" eb="28">
      <t>ヒカク</t>
    </rPh>
    <rPh sb="30" eb="32">
      <t>トシ</t>
    </rPh>
    <phoneticPr fontId="1"/>
  </si>
  <si>
    <t>備考</t>
    <rPh sb="0" eb="2">
      <t>ビコウ</t>
    </rPh>
    <phoneticPr fontId="1"/>
  </si>
  <si>
    <t>削減率</t>
    <rPh sb="0" eb="3">
      <t>サクゲンリツ</t>
    </rPh>
    <phoneticPr fontId="1"/>
  </si>
  <si>
    <t>対象機器</t>
    <rPh sb="0" eb="4">
      <t>タイショウキキ</t>
    </rPh>
    <phoneticPr fontId="1"/>
  </si>
  <si>
    <t>出典</t>
    <rPh sb="0" eb="2">
      <t>シュッテン</t>
    </rPh>
    <phoneticPr fontId="1"/>
  </si>
  <si>
    <t>資源エネルギー庁
「第41回 総合資源エネルギー調査会 省エネルギー・新エネルギー分科会 省エネルギー小委員会」
2023年5月24日</t>
    <rPh sb="61" eb="62">
      <t>ネン</t>
    </rPh>
    <rPh sb="63" eb="64">
      <t>ガツ</t>
    </rPh>
    <rPh sb="66" eb="67">
      <t>ニチ</t>
    </rPh>
    <phoneticPr fontId="1"/>
  </si>
  <si>
    <t>資料1
省エネ推進・非化石エネルギー導入拡大・DR促進に向けた都市ガス業界の取組について
(一社)日本ガス協会</t>
    <rPh sb="0" eb="2">
      <t>シリョウ</t>
    </rPh>
    <rPh sb="4" eb="5">
      <t>ショウ</t>
    </rPh>
    <rPh sb="7" eb="9">
      <t>スイシン</t>
    </rPh>
    <rPh sb="10" eb="11">
      <t>ヒ</t>
    </rPh>
    <rPh sb="11" eb="13">
      <t>カセキ</t>
    </rPh>
    <rPh sb="18" eb="20">
      <t>ドウニュウ</t>
    </rPh>
    <rPh sb="20" eb="22">
      <t>カクダイ</t>
    </rPh>
    <rPh sb="25" eb="27">
      <t>ソクシン</t>
    </rPh>
    <rPh sb="28" eb="29">
      <t>ム</t>
    </rPh>
    <rPh sb="31" eb="33">
      <t>トシ</t>
    </rPh>
    <rPh sb="35" eb="37">
      <t>ギョウカイ</t>
    </rPh>
    <rPh sb="38" eb="40">
      <t>トリクミ</t>
    </rPh>
    <rPh sb="53" eb="55">
      <t>キョウカイ</t>
    </rPh>
    <phoneticPr fontId="1"/>
  </si>
  <si>
    <t>番号</t>
    <rPh sb="0" eb="2">
      <t>バンゴウ</t>
    </rPh>
    <phoneticPr fontId="1"/>
  </si>
  <si>
    <t>資源エネルギー庁
「第40回 総合資源エネルギー調査会 省エネルギー・新エネルギー分科会 省エネルギー小委員会」
2023年4月24日</t>
    <phoneticPr fontId="1"/>
  </si>
  <si>
    <t>約17%削減
従来型給湯器と比較</t>
    <rPh sb="0" eb="1">
      <t>ヤク</t>
    </rPh>
    <rPh sb="4" eb="6">
      <t>サクゲン</t>
    </rPh>
    <rPh sb="7" eb="10">
      <t>ジュウライガタ</t>
    </rPh>
    <rPh sb="10" eb="13">
      <t>キュウトウキ</t>
    </rPh>
    <rPh sb="14" eb="16">
      <t>ヒカク</t>
    </rPh>
    <phoneticPr fontId="1"/>
  </si>
  <si>
    <t>約54%削減
従来型給湯器と比較</t>
    <rPh sb="0" eb="1">
      <t>ヤク</t>
    </rPh>
    <rPh sb="4" eb="6">
      <t>サクゲン</t>
    </rPh>
    <rPh sb="7" eb="10">
      <t>ジュウライガタ</t>
    </rPh>
    <rPh sb="10" eb="13">
      <t>キュウトウキ</t>
    </rPh>
    <rPh sb="14" eb="16">
      <t>ヒカク</t>
    </rPh>
    <phoneticPr fontId="1"/>
  </si>
  <si>
    <t>ZEH、床暖あり。発電自家消費分を反映。</t>
    <phoneticPr fontId="1"/>
  </si>
  <si>
    <t>仮に給湯器以外に変化がないと仮定した場合、従来型で給湯以外2,219kg-CO2、給湯で1,248kg-CO2、家全体で3,467kg-CO2、エネファーム家全体2,862kg-CO2を給湯以外2,219kg-CO2、給湯で643kg-CO2となり、削減率は48%となる。が、このように計算していいかは不明だが、１と近い値になる。</t>
    <rPh sb="143" eb="145">
      <t>ケイサン</t>
    </rPh>
    <rPh sb="151" eb="153">
      <t>フメイ</t>
    </rPh>
    <rPh sb="158" eb="159">
      <t>チカ</t>
    </rPh>
    <rPh sb="160" eb="161">
      <t>アタイ</t>
    </rPh>
    <phoneticPr fontId="1"/>
  </si>
  <si>
    <t>約39%削減
火力発電＋従来型給湯器と比較</t>
    <rPh sb="0" eb="1">
      <t>ヤク</t>
    </rPh>
    <rPh sb="4" eb="6">
      <t>サクゲン</t>
    </rPh>
    <rPh sb="7" eb="11">
      <t>カリョクハツデン</t>
    </rPh>
    <rPh sb="12" eb="15">
      <t>ジュウライガタ</t>
    </rPh>
    <rPh sb="15" eb="18">
      <t>キュウトウキ</t>
    </rPh>
    <rPh sb="19" eb="21">
      <t>ヒカク</t>
    </rPh>
    <phoneticPr fontId="1"/>
  </si>
  <si>
    <t>エコウィル</t>
    <phoneticPr fontId="1"/>
  </si>
  <si>
    <t>日本ガス協会HP</t>
    <rPh sb="0" eb="2">
      <t>ニホン</t>
    </rPh>
    <rPh sb="4" eb="6">
      <t>キョウカイ</t>
    </rPh>
    <phoneticPr fontId="1"/>
  </si>
  <si>
    <t>大阪ガスHPに「新規販売は2017年9月30日をもって終了」との記載有り。</t>
    <rPh sb="0" eb="2">
      <t>オオサカ</t>
    </rPh>
    <rPh sb="32" eb="35">
      <t>キサイア</t>
    </rPh>
    <phoneticPr fontId="1"/>
  </si>
  <si>
    <t>※4人家族、6地域（東京地区など）、断熱等級5、床面積120.08m2、主たる居室：エアコン冷暖房・LED照明その他居室：設置なし非居室：LED照明の条件で
「住宅に関する省エネルギー基準に準拠したプログラム」により一次エネルギー消費量を算出し、CO2排出量を試算。
CO2排出係数：電気東京電力エナジーパートナー基準排出係数（R3年度実績）。都市ガス環境省公表の排出係数一覧より</t>
    <phoneticPr fontId="1"/>
  </si>
  <si>
    <t>条件１</t>
    <rPh sb="0" eb="2">
      <t>ジョウケン</t>
    </rPh>
    <phoneticPr fontId="1"/>
  </si>
  <si>
    <t>給湯以外</t>
    <rPh sb="0" eb="4">
      <t>キュウトウイガイ</t>
    </rPh>
    <phoneticPr fontId="1"/>
  </si>
  <si>
    <t>給湯</t>
    <rPh sb="0" eb="2">
      <t>キュウトウ</t>
    </rPh>
    <phoneticPr fontId="1"/>
  </si>
  <si>
    <t>CO2削減率</t>
    <rPh sb="3" eb="6">
      <t>サクゲンリツ</t>
    </rPh>
    <phoneticPr fontId="1"/>
  </si>
  <si>
    <t>エコジョーズ
（モード熱効率92.5%）</t>
    <phoneticPr fontId="1"/>
  </si>
  <si>
    <t>エコキュート
（JIS効率3.5）</t>
    <rPh sb="11" eb="13">
      <t>コウリツ</t>
    </rPh>
    <phoneticPr fontId="1"/>
  </si>
  <si>
    <t>CO2排出量(kgCO2/年）</t>
    <rPh sb="3" eb="6">
      <t>ハイシュツリョウ</t>
    </rPh>
    <rPh sb="13" eb="14">
      <t>ネン</t>
    </rPh>
    <phoneticPr fontId="1"/>
  </si>
  <si>
    <t>従来型給湯器　ガス
モード熱効率78.4%</t>
    <rPh sb="0" eb="2">
      <t>ジュウライ</t>
    </rPh>
    <rPh sb="2" eb="3">
      <t>ガタ</t>
    </rPh>
    <rPh sb="3" eb="6">
      <t>キュウトウキ</t>
    </rPh>
    <rPh sb="13" eb="14">
      <t>ネツ</t>
    </rPh>
    <rPh sb="14" eb="16">
      <t>コウリツ</t>
    </rPh>
    <phoneticPr fontId="1"/>
  </si>
  <si>
    <t>－</t>
    <phoneticPr fontId="1"/>
  </si>
  <si>
    <t>条件2</t>
    <rPh sb="0" eb="2">
      <t>ジョウケン</t>
    </rPh>
    <phoneticPr fontId="1"/>
  </si>
  <si>
    <t>エコフィール</t>
    <phoneticPr fontId="1"/>
  </si>
  <si>
    <t>従来型給湯器　石油</t>
    <rPh sb="0" eb="2">
      <t>ジュウライ</t>
    </rPh>
    <rPh sb="2" eb="3">
      <t>ガタ</t>
    </rPh>
    <rPh sb="3" eb="6">
      <t>キュウトウキ</t>
    </rPh>
    <rPh sb="7" eb="9">
      <t>セキユ</t>
    </rPh>
    <phoneticPr fontId="1"/>
  </si>
  <si>
    <t>4人家族想定、入水温度は通年で18℃、石油のCO2排出量：2.51kg－CO2/L</t>
    <rPh sb="19" eb="21">
      <t>セキユ</t>
    </rPh>
    <rPh sb="25" eb="28">
      <t>ハイシュツリョウ</t>
    </rPh>
    <phoneticPr fontId="1"/>
  </si>
  <si>
    <t>条件２</t>
    <rPh sb="0" eb="2">
      <t>ジョウケン</t>
    </rPh>
    <phoneticPr fontId="1"/>
  </si>
  <si>
    <t>(一社)日本ガス石油機器工業会</t>
    <phoneticPr fontId="1"/>
  </si>
  <si>
    <t>上記を灯油換算すると</t>
    <rPh sb="0" eb="2">
      <t>ジョウキ</t>
    </rPh>
    <rPh sb="3" eb="7">
      <t>トウユカンサン</t>
    </rPh>
    <phoneticPr fontId="1"/>
  </si>
  <si>
    <t>1560kgCO2</t>
    <phoneticPr fontId="1"/>
  </si>
  <si>
    <t>1363kgCO2</t>
    <phoneticPr fontId="1"/>
  </si>
  <si>
    <t>エコジョーズ
（天然ガス　33.3m3）</t>
    <rPh sb="8" eb="10">
      <t>テンネン</t>
    </rPh>
    <phoneticPr fontId="1"/>
  </si>
  <si>
    <t>従来型給湯器　ガス
（天然ガス　38.1m3）</t>
    <rPh sb="0" eb="2">
      <t>ジュウライ</t>
    </rPh>
    <rPh sb="2" eb="3">
      <t>ガタ</t>
    </rPh>
    <rPh sb="3" eb="6">
      <t>キュウトウキ</t>
    </rPh>
    <rPh sb="11" eb="13">
      <t>テンネン</t>
    </rPh>
    <phoneticPr fontId="1"/>
  </si>
  <si>
    <t>エコジョーズ
（LPガス　15.3m3）</t>
    <phoneticPr fontId="1"/>
  </si>
  <si>
    <t>従来型給湯器　ガス
（LPガス　17.5m3）</t>
    <rPh sb="0" eb="2">
      <t>ジュウライ</t>
    </rPh>
    <rPh sb="2" eb="3">
      <t>ガタ</t>
    </rPh>
    <rPh sb="3" eb="6">
      <t>キュウトウキ</t>
    </rPh>
    <phoneticPr fontId="1"/>
  </si>
  <si>
    <t>従来型給湯器　石油
（47.2m3）</t>
    <rPh sb="0" eb="2">
      <t>ジュウライ</t>
    </rPh>
    <rPh sb="2" eb="3">
      <t>ガタ</t>
    </rPh>
    <rPh sb="3" eb="6">
      <t>キュウトウキ</t>
    </rPh>
    <rPh sb="7" eb="9">
      <t>セキユ</t>
    </rPh>
    <phoneticPr fontId="1"/>
  </si>
  <si>
    <t>エコキュート
（247kWh）</t>
    <phoneticPr fontId="1"/>
  </si>
  <si>
    <t>従来型　電気温水器
（450kWh）</t>
    <rPh sb="0" eb="2">
      <t>ジュウライ</t>
    </rPh>
    <rPh sb="2" eb="3">
      <t>ガタ</t>
    </rPh>
    <rPh sb="4" eb="9">
      <t>デンキオンスイキ</t>
    </rPh>
    <phoneticPr fontId="1"/>
  </si>
  <si>
    <t>条件3</t>
    <rPh sb="0" eb="2">
      <t>ジョウケン</t>
    </rPh>
    <phoneticPr fontId="1"/>
  </si>
  <si>
    <t>https://www.gline-toyama.com/about-eco/keisan/</t>
    <phoneticPr fontId="1"/>
  </si>
  <si>
    <t>「給湯器に関わる排出量（一般家庭における1ヶ月合計）計算式」×12</t>
    <phoneticPr fontId="1"/>
  </si>
  <si>
    <t>G-line TOYAMA HP</t>
    <phoneticPr fontId="1"/>
  </si>
  <si>
    <t>1か月の使用量を北陸電力HPより求めているので、北海道とはずれている可能性有り。</t>
    <rPh sb="2" eb="3">
      <t>ゲツ</t>
    </rPh>
    <rPh sb="4" eb="6">
      <t>シヨウ</t>
    </rPh>
    <rPh sb="6" eb="7">
      <t>リョウ</t>
    </rPh>
    <rPh sb="16" eb="17">
      <t>モト</t>
    </rPh>
    <rPh sb="24" eb="27">
      <t>ホッカイドウ</t>
    </rPh>
    <rPh sb="34" eb="38">
      <t>カノウセイア</t>
    </rPh>
    <phoneticPr fontId="1"/>
  </si>
  <si>
    <t>約53%削減（786kg）
従来型給湯器（LPガス）と比較</t>
    <rPh sb="0" eb="1">
      <t>ヤク</t>
    </rPh>
    <rPh sb="4" eb="6">
      <t>サクゲン</t>
    </rPh>
    <rPh sb="14" eb="17">
      <t>ジュウライガタ</t>
    </rPh>
    <rPh sb="17" eb="20">
      <t>キュウトウキ</t>
    </rPh>
    <rPh sb="27" eb="29">
      <t>ヒカク</t>
    </rPh>
    <phoneticPr fontId="1"/>
  </si>
  <si>
    <t>https://www.noritz.co.jp/product/special/hybrid_co2/</t>
    <phoneticPr fontId="1"/>
  </si>
  <si>
    <t>ノーリツHP</t>
    <phoneticPr fontId="1"/>
  </si>
  <si>
    <t>条件4</t>
    <rPh sb="0" eb="2">
      <t>ジョウケン</t>
    </rPh>
    <phoneticPr fontId="1"/>
  </si>
  <si>
    <t>エコジョーズ
（LPガス）</t>
    <phoneticPr fontId="1"/>
  </si>
  <si>
    <t>変更後</t>
    <rPh sb="0" eb="3">
      <t>ヘンコウゴ</t>
    </rPh>
    <phoneticPr fontId="1"/>
  </si>
  <si>
    <t>従来型給湯器　ガス
（LPガス）</t>
    <rPh sb="0" eb="2">
      <t>ジュウライ</t>
    </rPh>
    <rPh sb="2" eb="3">
      <t>ガタ</t>
    </rPh>
    <rPh sb="3" eb="6">
      <t>キュウトウキ</t>
    </rPh>
    <phoneticPr fontId="1"/>
  </si>
  <si>
    <t>従来型電気温水器</t>
    <rPh sb="0" eb="2">
      <t>ジュウライ</t>
    </rPh>
    <rPh sb="2" eb="3">
      <t>ガタ</t>
    </rPh>
    <rPh sb="3" eb="8">
      <t>デンキオンスイキ</t>
    </rPh>
    <phoneticPr fontId="1"/>
  </si>
  <si>
    <t>変更前</t>
    <rPh sb="0" eb="3">
      <t>ヘンコウマエ</t>
    </rPh>
    <phoneticPr fontId="1"/>
  </si>
  <si>
    <t>エコキュート</t>
    <phoneticPr fontId="1"/>
  </si>
  <si>
    <t>家全体から給湯以外を差し引く</t>
    <rPh sb="0" eb="3">
      <t>イエゼンタイ</t>
    </rPh>
    <rPh sb="5" eb="9">
      <t>キュウトウイガイ</t>
    </rPh>
    <rPh sb="10" eb="11">
      <t>サ</t>
    </rPh>
    <rPh sb="12" eb="13">
      <t>ヒ</t>
    </rPh>
    <phoneticPr fontId="1"/>
  </si>
  <si>
    <t>ハイブリッド給湯機</t>
    <phoneticPr fontId="1"/>
  </si>
  <si>
    <t>CO2排出量は変更前後とも資料2のものを使用。</t>
    <rPh sb="3" eb="6">
      <t>ハイシュツリョウ</t>
    </rPh>
    <rPh sb="7" eb="11">
      <t>ヘンコウゼンゴ</t>
    </rPh>
    <rPh sb="13" eb="15">
      <t>シリョウ</t>
    </rPh>
    <rPh sb="20" eb="22">
      <t>シヨウ</t>
    </rPh>
    <phoneticPr fontId="1"/>
  </si>
  <si>
    <t>CO2排出量は変更前は資料2、変更後は資料1のものを使用。</t>
    <rPh sb="3" eb="6">
      <t>ハイシュツリョウ</t>
    </rPh>
    <rPh sb="7" eb="9">
      <t>ヘンコウ</t>
    </rPh>
    <rPh sb="9" eb="10">
      <t>マエ</t>
    </rPh>
    <rPh sb="11" eb="13">
      <t>シリョウ</t>
    </rPh>
    <rPh sb="15" eb="18">
      <t>ヘンコウゴ</t>
    </rPh>
    <rPh sb="19" eb="21">
      <t>シリョウ</t>
    </rPh>
    <rPh sb="26" eb="28">
      <t>シヨウ</t>
    </rPh>
    <phoneticPr fontId="1"/>
  </si>
  <si>
    <t>CO2排出量は変更前は資料2、変更後は資料1（家全体から給湯以外を差し引いた値）のものを使用。</t>
    <rPh sb="3" eb="6">
      <t>ハイシュツリョウ</t>
    </rPh>
    <rPh sb="7" eb="9">
      <t>ヘンコウ</t>
    </rPh>
    <rPh sb="9" eb="10">
      <t>マエ</t>
    </rPh>
    <rPh sb="11" eb="13">
      <t>シリョウ</t>
    </rPh>
    <rPh sb="15" eb="18">
      <t>ヘンコウゴ</t>
    </rPh>
    <rPh sb="19" eb="21">
      <t>シリョウ</t>
    </rPh>
    <rPh sb="38" eb="39">
      <t>アタイ</t>
    </rPh>
    <rPh sb="44" eb="46">
      <t>シヨウ</t>
    </rPh>
    <phoneticPr fontId="1"/>
  </si>
  <si>
    <t>エネファーム</t>
    <phoneticPr fontId="1"/>
  </si>
  <si>
    <t>CO2排出量は変更前は資料2、変更後は資料3のものを使用。</t>
    <rPh sb="3" eb="6">
      <t>ハイシュツリョウ</t>
    </rPh>
    <rPh sb="7" eb="9">
      <t>ヘンコウ</t>
    </rPh>
    <rPh sb="9" eb="10">
      <t>マエ</t>
    </rPh>
    <rPh sb="11" eb="13">
      <t>シリョウ</t>
    </rPh>
    <rPh sb="15" eb="18">
      <t>ヘンコウゴ</t>
    </rPh>
    <rPh sb="19" eb="21">
      <t>シリョウ</t>
    </rPh>
    <rPh sb="26" eb="28">
      <t>シヨウ</t>
    </rPh>
    <phoneticPr fontId="1"/>
  </si>
  <si>
    <t>日本ガス体エネルギー普及促進協議会 「エコジョーズ化宣言」HP</t>
    <rPh sb="25" eb="28">
      <t>カセンゲン</t>
    </rPh>
    <phoneticPr fontId="1"/>
  </si>
  <si>
    <t>資料1：資源エネルギー庁「第40回 総合資源エネルギー調査会 省エネルギー・新エネルギー分科会 省エネルギー小委員会」資料「リンナイのカーボンニュートラルに向けた取り組み」
資料2：G-line TOYAMA HP「給湯器に関わる排出量（一般家庭における1ヶ月合計）計算式」（12倍し年間値として使用）
資料3：(一社)日本ガス石油機器工業会 HP
資料4：日本ガス体エネルギー普及促進協議会 「エコジョーズ化宣言」HP</t>
    <rPh sb="0" eb="2">
      <t>シリョウ</t>
    </rPh>
    <rPh sb="59" eb="61">
      <t>シリョウ</t>
    </rPh>
    <rPh sb="87" eb="89">
      <t>シリョウ</t>
    </rPh>
    <rPh sb="175" eb="177">
      <t>シリョウ</t>
    </rPh>
    <phoneticPr fontId="1"/>
  </si>
  <si>
    <t>火力発電＋従来の給湯器(1kWh)</t>
    <rPh sb="0" eb="4">
      <t>カリョクハツデン</t>
    </rPh>
    <rPh sb="5" eb="7">
      <t>ジュウライ</t>
    </rPh>
    <rPh sb="8" eb="11">
      <t>キュウトウキ</t>
    </rPh>
    <phoneticPr fontId="1"/>
  </si>
  <si>
    <t>エコウィル(1kWh）</t>
    <phoneticPr fontId="1"/>
  </si>
  <si>
    <t>kgCO2/kWh</t>
    <phoneticPr fontId="1"/>
  </si>
  <si>
    <t>CO2排出量は変更前は資料2、変更後は資料4（ただし給湯以外の排出量について資料1を参照して算出）のものを使用。</t>
    <rPh sb="3" eb="6">
      <t>ハイシュツリョウ</t>
    </rPh>
    <rPh sb="7" eb="9">
      <t>ヘンコウ</t>
    </rPh>
    <rPh sb="9" eb="10">
      <t>マエ</t>
    </rPh>
    <rPh sb="11" eb="13">
      <t>シリョウ</t>
    </rPh>
    <rPh sb="15" eb="18">
      <t>ヘンコウゴ</t>
    </rPh>
    <rPh sb="19" eb="21">
      <t>シリョウ</t>
    </rPh>
    <rPh sb="26" eb="30">
      <t>キュウトウイガイ</t>
    </rPh>
    <rPh sb="31" eb="34">
      <t>ハイシュツリョウ</t>
    </rPh>
    <rPh sb="38" eb="40">
      <t>シリョウ</t>
    </rPh>
    <rPh sb="42" eb="44">
      <t>サンショウ</t>
    </rPh>
    <rPh sb="46" eb="48">
      <t>サンシュツ</t>
    </rPh>
    <rPh sb="53" eb="55">
      <t>シヨウ</t>
    </rPh>
    <phoneticPr fontId="1"/>
  </si>
  <si>
    <t>ガスの消費量ですね(^^)
1㎏/hは14kWとしているので、kWで表示されているものを㎏/hに換算する場合は14で割ると算出出来ます。</t>
    <phoneticPr fontId="1"/>
  </si>
  <si>
    <t>従来機器／毎時ガス消費量、熱効率</t>
    <rPh sb="0" eb="4">
      <t>ジュウライキキ</t>
    </rPh>
    <rPh sb="5" eb="7">
      <t>マイジ</t>
    </rPh>
    <rPh sb="9" eb="12">
      <t>ショウヒリョウ</t>
    </rPh>
    <rPh sb="13" eb="16">
      <t>ネツコウリツ</t>
    </rPh>
    <phoneticPr fontId="1"/>
  </si>
  <si>
    <t>LPガス</t>
    <phoneticPr fontId="1"/>
  </si>
  <si>
    <t>発熱量</t>
    <rPh sb="0" eb="3">
      <t>ハツネツリョウ</t>
    </rPh>
    <phoneticPr fontId="1"/>
  </si>
  <si>
    <t>MJ/kg</t>
    <phoneticPr fontId="1"/>
  </si>
  <si>
    <t>排出係数</t>
    <rPh sb="0" eb="4">
      <t>ハイシュツケイスウ</t>
    </rPh>
    <phoneticPr fontId="1"/>
  </si>
  <si>
    <t>kgCO2/kg</t>
    <phoneticPr fontId="1"/>
  </si>
  <si>
    <t>パロマ　 小型湯沸器　先止式　PH-5FV</t>
    <phoneticPr fontId="1"/>
  </si>
  <si>
    <t>毎時ガス消費量　LPガスkW</t>
    <phoneticPr fontId="1"/>
  </si>
  <si>
    <t>熱効率</t>
    <phoneticPr fontId="1"/>
  </si>
  <si>
    <t>kW</t>
    <phoneticPr fontId="1"/>
  </si>
  <si>
    <t>kg/h</t>
    <phoneticPr fontId="1"/>
  </si>
  <si>
    <t>kW/h</t>
    <phoneticPr fontId="1"/>
  </si>
  <si>
    <t>1時間の発熱量は</t>
    <rPh sb="1" eb="3">
      <t>ジカン</t>
    </rPh>
    <rPh sb="4" eb="7">
      <t>ハツネツリョウ</t>
    </rPh>
    <phoneticPr fontId="1"/>
  </si>
  <si>
    <t>MJ/h</t>
    <phoneticPr fontId="1"/>
  </si>
  <si>
    <t>灯油</t>
    <rPh sb="0" eb="2">
      <t>トウユ</t>
    </rPh>
    <phoneticPr fontId="1"/>
  </si>
  <si>
    <t>MJ/L</t>
    <phoneticPr fontId="1"/>
  </si>
  <si>
    <t>kgCO2/kg/L</t>
    <phoneticPr fontId="1"/>
  </si>
  <si>
    <t>電気</t>
    <rPh sb="0" eb="2">
      <t>デンキ</t>
    </rPh>
    <phoneticPr fontId="1"/>
  </si>
  <si>
    <t>MJ/kWh</t>
    <phoneticPr fontId="1"/>
  </si>
  <si>
    <t>電気事業者別排出係数一覧　令和5年提出用</t>
    <rPh sb="13" eb="15">
      <t>レイワ</t>
    </rPh>
    <rPh sb="16" eb="17">
      <t>ネン</t>
    </rPh>
    <rPh sb="17" eb="20">
      <t>テイシュツヨウ</t>
    </rPh>
    <phoneticPr fontId="1"/>
  </si>
  <si>
    <t>パロマ　エコジョーズ オートストップ　24号 PH-E2425Aシリーズ</t>
    <phoneticPr fontId="1"/>
  </si>
  <si>
    <t>消費電力</t>
    <rPh sb="0" eb="4">
      <t>ショウヒデンリョク</t>
    </rPh>
    <phoneticPr fontId="1"/>
  </si>
  <si>
    <t>W</t>
    <phoneticPr fontId="1"/>
  </si>
  <si>
    <t>100MJ発熱するのにかかる時間</t>
    <rPh sb="5" eb="7">
      <t>ハツネツ</t>
    </rPh>
    <rPh sb="14" eb="16">
      <t>ジカン</t>
    </rPh>
    <phoneticPr fontId="1"/>
  </si>
  <si>
    <t>時間</t>
    <rPh sb="0" eb="2">
      <t>ジカン</t>
    </rPh>
    <phoneticPr fontId="1"/>
  </si>
  <si>
    <t>ガス消費量</t>
    <rPh sb="2" eb="5">
      <t>ショウヒリョウ</t>
    </rPh>
    <phoneticPr fontId="1"/>
  </si>
  <si>
    <t>kg</t>
    <phoneticPr fontId="1"/>
  </si>
  <si>
    <t>排出されるCO2</t>
    <rPh sb="0" eb="2">
      <t>ハイシュツ</t>
    </rPh>
    <phoneticPr fontId="1"/>
  </si>
  <si>
    <t>既存機器</t>
    <rPh sb="0" eb="4">
      <t>キゾンキキ</t>
    </rPh>
    <phoneticPr fontId="1"/>
  </si>
  <si>
    <t>入替後機器</t>
    <rPh sb="0" eb="3">
      <t>イレカエゴ</t>
    </rPh>
    <rPh sb="3" eb="5">
      <t>キキ</t>
    </rPh>
    <phoneticPr fontId="1"/>
  </si>
  <si>
    <t>メーカー型番</t>
    <rPh sb="4" eb="6">
      <t>カタバン</t>
    </rPh>
    <phoneticPr fontId="1"/>
  </si>
  <si>
    <t>定格消費電力</t>
    <rPh sb="0" eb="2">
      <t>テイカク</t>
    </rPh>
    <rPh sb="2" eb="4">
      <t>ショウヒ</t>
    </rPh>
    <rPh sb="4" eb="6">
      <t>デンリョク</t>
    </rPh>
    <phoneticPr fontId="1"/>
  </si>
  <si>
    <t>ｋW</t>
    <phoneticPr fontId="1"/>
  </si>
  <si>
    <t>ガス</t>
    <phoneticPr fontId="1"/>
  </si>
  <si>
    <t>燃料消費量</t>
    <phoneticPr fontId="1"/>
  </si>
  <si>
    <t>都市ガス</t>
    <rPh sb="0" eb="2">
      <t>トシ</t>
    </rPh>
    <phoneticPr fontId="1"/>
  </si>
  <si>
    <t>LPG
(体積ベース)</t>
    <rPh sb="5" eb="7">
      <t>タイセキ</t>
    </rPh>
    <phoneticPr fontId="1"/>
  </si>
  <si>
    <t>燃料消費量</t>
  </si>
  <si>
    <t>L/h</t>
    <phoneticPr fontId="1"/>
  </si>
  <si>
    <t>灯油※５</t>
    <rPh sb="0" eb="2">
      <t>トウユ</t>
    </rPh>
    <phoneticPr fontId="1"/>
  </si>
  <si>
    <t>％</t>
    <phoneticPr fontId="1"/>
  </si>
  <si>
    <t>熱効率</t>
    <rPh sb="0" eb="3">
      <t>ネツコウリツ</t>
    </rPh>
    <phoneticPr fontId="1"/>
  </si>
  <si>
    <t>電力</t>
    <rPh sb="0" eb="2">
      <t>デンリョク</t>
    </rPh>
    <phoneticPr fontId="1"/>
  </si>
  <si>
    <t>LPG ※１</t>
    <phoneticPr fontId="1"/>
  </si>
  <si>
    <r>
      <t>Nｍ</t>
    </r>
    <r>
      <rPr>
        <vertAlign val="superscript"/>
        <sz val="12"/>
        <color theme="1"/>
        <rFont val="Meiryo UI"/>
        <family val="3"/>
        <charset val="128"/>
      </rPr>
      <t>３</t>
    </r>
    <r>
      <rPr>
        <sz val="12"/>
        <color theme="1"/>
        <rFont val="Meiryo UI"/>
        <family val="3"/>
        <charset val="128"/>
      </rPr>
      <t>/h</t>
    </r>
    <phoneticPr fontId="1"/>
  </si>
  <si>
    <r>
      <t>kg‐CO</t>
    </r>
    <r>
      <rPr>
        <vertAlign val="subscript"/>
        <sz val="12"/>
        <color theme="1"/>
        <rFont val="Meiryo UI"/>
        <family val="3"/>
        <charset val="128"/>
      </rPr>
      <t>2</t>
    </r>
    <r>
      <rPr>
        <sz val="12"/>
        <color theme="1"/>
        <rFont val="Meiryo UI"/>
        <family val="3"/>
        <charset val="128"/>
      </rPr>
      <t>/ｋWｈ</t>
    </r>
    <phoneticPr fontId="1"/>
  </si>
  <si>
    <r>
      <t>kg-CO</t>
    </r>
    <r>
      <rPr>
        <vertAlign val="subscript"/>
        <sz val="12"/>
        <color theme="1"/>
        <rFont val="Meiryo UI"/>
        <family val="3"/>
        <charset val="128"/>
      </rPr>
      <t>2</t>
    </r>
    <r>
      <rPr>
        <sz val="12"/>
        <color theme="1"/>
        <rFont val="Meiryo UI"/>
        <family val="3"/>
        <charset val="128"/>
      </rPr>
      <t>/ｋWｈ</t>
    </r>
    <phoneticPr fontId="1"/>
  </si>
  <si>
    <r>
      <t>ｋｇ‐CO</t>
    </r>
    <r>
      <rPr>
        <vertAlign val="subscript"/>
        <sz val="12"/>
        <color theme="1"/>
        <rFont val="Meiryo UI"/>
        <family val="3"/>
        <charset val="128"/>
      </rPr>
      <t>2</t>
    </r>
    <r>
      <rPr>
        <sz val="12"/>
        <color theme="1"/>
        <rFont val="Meiryo UI"/>
        <family val="3"/>
        <charset val="128"/>
      </rPr>
      <t>/ｋｇ</t>
    </r>
    <phoneticPr fontId="1"/>
  </si>
  <si>
    <r>
      <t>ｋｇ‐CO</t>
    </r>
    <r>
      <rPr>
        <vertAlign val="subscript"/>
        <sz val="12"/>
        <color theme="1"/>
        <rFont val="Meiryo UI"/>
        <family val="3"/>
        <charset val="128"/>
      </rPr>
      <t>2</t>
    </r>
    <r>
      <rPr>
        <sz val="12"/>
        <color theme="1"/>
        <rFont val="Meiryo UI"/>
        <family val="3"/>
        <charset val="128"/>
      </rPr>
      <t>/Ｎｍ</t>
    </r>
    <r>
      <rPr>
        <vertAlign val="superscript"/>
        <sz val="12"/>
        <color theme="1"/>
        <rFont val="Meiryo UI"/>
        <family val="3"/>
        <charset val="128"/>
      </rPr>
      <t>３</t>
    </r>
    <phoneticPr fontId="1"/>
  </si>
  <si>
    <r>
      <t>kg‐CO</t>
    </r>
    <r>
      <rPr>
        <vertAlign val="subscript"/>
        <sz val="12"/>
        <color theme="1"/>
        <rFont val="Meiryo UI"/>
        <family val="3"/>
        <charset val="128"/>
      </rPr>
      <t>2</t>
    </r>
    <r>
      <rPr>
        <sz val="12"/>
        <color theme="1"/>
        <rFont val="Meiryo UI"/>
        <family val="3"/>
        <charset val="128"/>
      </rPr>
      <t>/L</t>
    </r>
    <phoneticPr fontId="1"/>
  </si>
  <si>
    <r>
      <t>ｋｇ‐CO</t>
    </r>
    <r>
      <rPr>
        <vertAlign val="subscript"/>
        <sz val="12"/>
        <color theme="1"/>
        <rFont val="Meiryo UI"/>
        <family val="3"/>
        <charset val="128"/>
      </rPr>
      <t>2</t>
    </r>
    <r>
      <rPr>
        <sz val="12"/>
        <color theme="1"/>
        <rFont val="Meiryo UI"/>
        <family val="3"/>
        <charset val="128"/>
      </rPr>
      <t>/h</t>
    </r>
    <phoneticPr fontId="1"/>
  </si>
  <si>
    <r>
      <t>CO</t>
    </r>
    <r>
      <rPr>
        <vertAlign val="subscript"/>
        <sz val="14"/>
        <color theme="1"/>
        <rFont val="Meiryo UI"/>
        <family val="3"/>
        <charset val="128"/>
      </rPr>
      <t>2</t>
    </r>
    <r>
      <rPr>
        <sz val="14"/>
        <color theme="1"/>
        <rFont val="Meiryo UI"/>
        <family val="3"/>
        <charset val="128"/>
      </rPr>
      <t>削減効果　（A-B）/A</t>
    </r>
    <r>
      <rPr>
        <u/>
        <sz val="12"/>
        <color rgb="FFFF0000"/>
        <rFont val="Meiryo UI"/>
        <family val="3"/>
        <charset val="128"/>
      </rPr>
      <t xml:space="preserve">
※30％以上であること</t>
    </r>
    <rPh sb="3" eb="7">
      <t>サクゲンコウカ</t>
    </rPh>
    <phoneticPr fontId="1"/>
  </si>
  <si>
    <t>※１　LPGの燃料消費量は1W＝1/14kgとして算定。</t>
    <rPh sb="7" eb="12">
      <t>ネンリョウショウヒリョウ</t>
    </rPh>
    <rPh sb="25" eb="27">
      <t>サンテイ</t>
    </rPh>
    <phoneticPr fontId="1"/>
  </si>
  <si>
    <t>LPG（重量ベース） ※２</t>
    <rPh sb="4" eb="6">
      <t>ジュウリョウ</t>
    </rPh>
    <phoneticPr fontId="1"/>
  </si>
  <si>
    <t>※２　LPGの発熱量は「日本LPガス協会　燃料の発熱量・CO2排出係数の一覧表」より使用。</t>
    <rPh sb="7" eb="10">
      <t>ハツネツリョウ</t>
    </rPh>
    <rPh sb="12" eb="14">
      <t>ニホン</t>
    </rPh>
    <rPh sb="18" eb="20">
      <t>キョウカイ</t>
    </rPh>
    <rPh sb="42" eb="44">
      <t>シヨウ</t>
    </rPh>
    <phoneticPr fontId="1"/>
  </si>
  <si>
    <t>LPG（体積ベース）</t>
    <rPh sb="4" eb="6">
      <t>タイセキ</t>
    </rPh>
    <phoneticPr fontId="1"/>
  </si>
  <si>
    <t>灯油※３</t>
    <rPh sb="0" eb="2">
      <t>トウユ</t>
    </rPh>
    <phoneticPr fontId="1"/>
  </si>
  <si>
    <t>※３　灯油の発熱量は「日本LPガス協会　燃料の発熱量・CO2排出係数の一覧表」より使用。</t>
    <rPh sb="3" eb="5">
      <t>トウユ</t>
    </rPh>
    <rPh sb="6" eb="9">
      <t>ハツネツリョウ</t>
    </rPh>
    <phoneticPr fontId="1"/>
  </si>
  <si>
    <t>電力 ※４</t>
    <rPh sb="0" eb="2">
      <t>デンリョク</t>
    </rPh>
    <phoneticPr fontId="1"/>
  </si>
  <si>
    <t>※５　LPG及び灯油の排出係数は「環境省　温室効果ガス排出量算定・報告・公表制度の排出係数一覧」より使用。</t>
    <rPh sb="6" eb="7">
      <t>オヨ</t>
    </rPh>
    <rPh sb="8" eb="10">
      <t>トウユ</t>
    </rPh>
    <rPh sb="11" eb="15">
      <t>ハイシュツケイスウ</t>
    </rPh>
    <rPh sb="50" eb="52">
      <t>シヨウ</t>
    </rPh>
    <phoneticPr fontId="1"/>
  </si>
  <si>
    <t>LPG（重量ベース） ※５</t>
    <rPh sb="4" eb="6">
      <t>ジュウリョウ</t>
    </rPh>
    <phoneticPr fontId="1"/>
  </si>
  <si>
    <t>※４　電力の排出係数は「環境省　電気事業者別排出係数一覧　令和5年提出用」より使用。</t>
    <rPh sb="3" eb="5">
      <t>デンリョク</t>
    </rPh>
    <rPh sb="6" eb="10">
      <t>ハイシュツケイスウ</t>
    </rPh>
    <phoneticPr fontId="1"/>
  </si>
  <si>
    <r>
      <t>CO</t>
    </r>
    <r>
      <rPr>
        <vertAlign val="subscript"/>
        <sz val="14"/>
        <color theme="1"/>
        <rFont val="Meiryo UI"/>
        <family val="3"/>
        <charset val="128"/>
      </rPr>
      <t>2</t>
    </r>
    <r>
      <rPr>
        <sz val="14"/>
        <color theme="1"/>
        <rFont val="Meiryo UI"/>
        <family val="3"/>
        <charset val="128"/>
      </rPr>
      <t xml:space="preserve">排出量 ※６
</t>
    </r>
    <r>
      <rPr>
        <sz val="12"/>
        <color theme="1"/>
        <rFont val="Meiryo UI"/>
        <family val="3"/>
        <charset val="128"/>
      </rPr>
      <t>（消費電力量×排出係数）又は（燃料消費量×排出係数）</t>
    </r>
    <rPh sb="3" eb="6">
      <t>ハイシュツリョウ</t>
    </rPh>
    <rPh sb="17" eb="21">
      <t>ハイシュツケイスウ</t>
    </rPh>
    <rPh sb="22" eb="23">
      <t>マタ</t>
    </rPh>
    <rPh sb="25" eb="30">
      <t>ネンリョウショウヒリョウ</t>
    </rPh>
    <rPh sb="31" eb="35">
      <t>ハイシュツケイスウ</t>
    </rPh>
    <phoneticPr fontId="1"/>
  </si>
  <si>
    <t>※６　100MJの発熱量を得た際のCO2排出量を算定。</t>
    <rPh sb="9" eb="12">
      <t>ハツネツリョウ</t>
    </rPh>
    <rPh sb="13" eb="14">
      <t>エ</t>
    </rPh>
    <rPh sb="15" eb="16">
      <t>サイ</t>
    </rPh>
    <rPh sb="20" eb="23">
      <t>ハイシュツリョウ</t>
    </rPh>
    <rPh sb="24" eb="26">
      <t>サンテイ</t>
    </rPh>
    <phoneticPr fontId="1"/>
  </si>
  <si>
    <t>発熱量※２</t>
    <phoneticPr fontId="1"/>
  </si>
  <si>
    <t>燃料消費量 ※１</t>
    <phoneticPr fontId="1"/>
  </si>
  <si>
    <t>※４　LPG及び灯油の排出係数は「環境省　温室効果ガス排出量算定・報告・公表制度の排出係数一覧」より使用。</t>
    <rPh sb="6" eb="7">
      <t>オヨ</t>
    </rPh>
    <rPh sb="8" eb="10">
      <t>トウユ</t>
    </rPh>
    <rPh sb="11" eb="15">
      <t>ハイシュツケイスウ</t>
    </rPh>
    <rPh sb="50" eb="52">
      <t>シヨウ</t>
    </rPh>
    <phoneticPr fontId="1"/>
  </si>
  <si>
    <t>※５　100MJの発熱量を得た際のCO2排出量を算定。</t>
    <rPh sb="9" eb="12">
      <t>ハツネツリョウ</t>
    </rPh>
    <rPh sb="13" eb="14">
      <t>エ</t>
    </rPh>
    <rPh sb="15" eb="16">
      <t>サイ</t>
    </rPh>
    <rPh sb="20" eb="23">
      <t>ハイシュツリョウ</t>
    </rPh>
    <rPh sb="24" eb="26">
      <t>サンテイ</t>
    </rPh>
    <phoneticPr fontId="1"/>
  </si>
  <si>
    <r>
      <t>CO</t>
    </r>
    <r>
      <rPr>
        <vertAlign val="subscript"/>
        <sz val="14"/>
        <color theme="1"/>
        <rFont val="Meiryo UI"/>
        <family val="3"/>
        <charset val="128"/>
      </rPr>
      <t>2</t>
    </r>
    <r>
      <rPr>
        <sz val="14"/>
        <color theme="1"/>
        <rFont val="Meiryo UI"/>
        <family val="3"/>
        <charset val="128"/>
      </rPr>
      <t xml:space="preserve">排出量 ※５
</t>
    </r>
    <r>
      <rPr>
        <sz val="12"/>
        <color theme="1"/>
        <rFont val="Meiryo UI"/>
        <family val="3"/>
        <charset val="128"/>
      </rPr>
      <t>（消費電力量×排出係数）又は（燃料消費量×排出係数）</t>
    </r>
    <rPh sb="3" eb="6">
      <t>ハイシュツリョウ</t>
    </rPh>
    <rPh sb="17" eb="21">
      <t>ハイシュツケイスウ</t>
    </rPh>
    <rPh sb="22" eb="23">
      <t>マタ</t>
    </rPh>
    <rPh sb="25" eb="30">
      <t>ネンリョウショウヒリョウ</t>
    </rPh>
    <rPh sb="31" eb="35">
      <t>ハイシュツケイスウ</t>
    </rPh>
    <phoneticPr fontId="1"/>
  </si>
  <si>
    <t>排出係数 ※３</t>
    <phoneticPr fontId="1"/>
  </si>
  <si>
    <r>
      <t>CO</t>
    </r>
    <r>
      <rPr>
        <vertAlign val="subscript"/>
        <sz val="14"/>
        <color theme="1"/>
        <rFont val="Meiryo UI"/>
        <family val="3"/>
        <charset val="128"/>
      </rPr>
      <t>2</t>
    </r>
    <r>
      <rPr>
        <sz val="14"/>
        <color theme="1"/>
        <rFont val="Meiryo UI"/>
        <family val="3"/>
        <charset val="128"/>
      </rPr>
      <t xml:space="preserve">排出量 ※４
</t>
    </r>
    <r>
      <rPr>
        <sz val="12"/>
        <color theme="1"/>
        <rFont val="Meiryo UI"/>
        <family val="3"/>
        <charset val="128"/>
      </rPr>
      <t>（消費電力量×排出係数）又は（燃料消費量×排出係数）</t>
    </r>
    <rPh sb="3" eb="6">
      <t>ハイシュツリョウ</t>
    </rPh>
    <rPh sb="17" eb="21">
      <t>ハイシュツケイスウ</t>
    </rPh>
    <rPh sb="22" eb="23">
      <t>マタ</t>
    </rPh>
    <rPh sb="25" eb="30">
      <t>ネンリョウショウヒリョウ</t>
    </rPh>
    <rPh sb="31" eb="35">
      <t>ハイシュツケイスウ</t>
    </rPh>
    <phoneticPr fontId="1"/>
  </si>
  <si>
    <t>※３　LPG及び灯油の排出係数は「環境省　温室効果ガス排出量算定・報告・公表制度の排出係数一覧」より使用。</t>
    <rPh sb="6" eb="7">
      <t>オヨ</t>
    </rPh>
    <rPh sb="8" eb="10">
      <t>トウユ</t>
    </rPh>
    <rPh sb="11" eb="15">
      <t>ハイシュツケイスウ</t>
    </rPh>
    <rPh sb="50" eb="52">
      <t>シヨウ</t>
    </rPh>
    <phoneticPr fontId="1"/>
  </si>
  <si>
    <t>※４　100MJの発熱量を得た際のCO2排出量を算定。</t>
    <rPh sb="9" eb="12">
      <t>ハツネツリョウ</t>
    </rPh>
    <rPh sb="13" eb="14">
      <t>エ</t>
    </rPh>
    <rPh sb="15" eb="16">
      <t>サイ</t>
    </rPh>
    <rPh sb="20" eb="23">
      <t>ハイシュツリョウ</t>
    </rPh>
    <rPh sb="24" eb="26">
      <t>サンテイ</t>
    </rPh>
    <phoneticPr fontId="1"/>
  </si>
  <si>
    <r>
      <t>kg‐CO</t>
    </r>
    <r>
      <rPr>
        <vertAlign val="subscript"/>
        <sz val="12"/>
        <color theme="1"/>
        <rFont val="Meiryo UI"/>
        <family val="3"/>
        <charset val="128"/>
      </rPr>
      <t>2</t>
    </r>
    <r>
      <rPr>
        <sz val="12"/>
        <color theme="1"/>
        <rFont val="Meiryo UI"/>
        <family val="3"/>
        <charset val="128"/>
      </rPr>
      <t>/ｋｇ</t>
    </r>
    <phoneticPr fontId="1"/>
  </si>
  <si>
    <r>
      <t>kg‐CO</t>
    </r>
    <r>
      <rPr>
        <vertAlign val="subscript"/>
        <sz val="12"/>
        <color theme="1"/>
        <rFont val="Meiryo UI"/>
        <family val="3"/>
        <charset val="128"/>
      </rPr>
      <t>2</t>
    </r>
    <r>
      <rPr>
        <sz val="12"/>
        <color theme="1"/>
        <rFont val="Meiryo UI"/>
        <family val="3"/>
        <charset val="128"/>
      </rPr>
      <t>/h</t>
    </r>
    <phoneticPr fontId="1"/>
  </si>
  <si>
    <t>コロナ　エコフィール　UKB-EF472F</t>
    <phoneticPr fontId="1"/>
  </si>
  <si>
    <t>燃料消費量</t>
    <rPh sb="0" eb="2">
      <t>ネンリョウ</t>
    </rPh>
    <rPh sb="2" eb="5">
      <t>ショウヒリョウ</t>
    </rPh>
    <phoneticPr fontId="1"/>
  </si>
  <si>
    <t>LPG ※２</t>
    <phoneticPr fontId="1"/>
  </si>
  <si>
    <t>LPG ※４</t>
    <phoneticPr fontId="1"/>
  </si>
  <si>
    <t>灯油※４</t>
    <rPh sb="0" eb="2">
      <t>トウユ</t>
    </rPh>
    <phoneticPr fontId="1"/>
  </si>
  <si>
    <t>パナソニック　エコキュート　HE-FU37KQS</t>
    <phoneticPr fontId="1"/>
  </si>
  <si>
    <t>電力 ※３</t>
    <rPh sb="0" eb="2">
      <t>デンリョク</t>
    </rPh>
    <phoneticPr fontId="1"/>
  </si>
  <si>
    <t>ー</t>
    <phoneticPr fontId="1"/>
  </si>
  <si>
    <t>※１　LPGの燃料消費量は1kW＝1/14kgとして算定。</t>
    <rPh sb="7" eb="12">
      <t>ネンリョウショウヒリョウ</t>
    </rPh>
    <rPh sb="26" eb="28">
      <t>サンテイ</t>
    </rPh>
    <phoneticPr fontId="1"/>
  </si>
  <si>
    <t>ダイニチ　灯油ストーブ　FW-5722SGX</t>
    <rPh sb="5" eb="7">
      <t>トウユ</t>
    </rPh>
    <phoneticPr fontId="1"/>
  </si>
  <si>
    <t>リンナイ　RHP-R87、RHBH-RM246AFF2-1(A)、RNKU-2314
ｶﾞｽ熱源機</t>
    <rPh sb="46" eb="49">
      <t>ネツゲンキ</t>
    </rPh>
    <phoneticPr fontId="1"/>
  </si>
  <si>
    <t>リンナイ　RHP-R87、RHBH-RM246AFF2-1(A)、RNKU-2314
ヒートポンプユニット、タンクユニット</t>
    <phoneticPr fontId="1"/>
  </si>
  <si>
    <t>LPG※２</t>
    <phoneticPr fontId="1"/>
  </si>
  <si>
    <t>LPG ※５</t>
    <phoneticPr fontId="1"/>
  </si>
  <si>
    <r>
      <t>kg‐CO</t>
    </r>
    <r>
      <rPr>
        <vertAlign val="subscript"/>
        <sz val="12"/>
        <color theme="1"/>
        <rFont val="Meiryo UI"/>
        <family val="3"/>
        <charset val="128"/>
      </rPr>
      <t>2</t>
    </r>
    <r>
      <rPr>
        <sz val="12"/>
        <color theme="1"/>
        <rFont val="Meiryo UI"/>
        <family val="3"/>
        <charset val="128"/>
      </rPr>
      <t>/kg</t>
    </r>
    <phoneticPr fontId="1"/>
  </si>
  <si>
    <t>パナソニックエネファーム　FC-SRL1DS</t>
    <phoneticPr fontId="1"/>
  </si>
  <si>
    <t>発電出力</t>
    <rPh sb="0" eb="4">
      <t>ハツデンシュツリョク</t>
    </rPh>
    <phoneticPr fontId="1"/>
  </si>
  <si>
    <t>発電効率（LHV）</t>
    <rPh sb="0" eb="2">
      <t>ハツデン</t>
    </rPh>
    <rPh sb="2" eb="4">
      <t>コウリツ</t>
    </rPh>
    <phoneticPr fontId="1"/>
  </si>
  <si>
    <t>熱出力</t>
    <rPh sb="0" eb="3">
      <t>ネツシュツリョク</t>
    </rPh>
    <phoneticPr fontId="1"/>
  </si>
  <si>
    <t>熱回収率（LHV）</t>
    <rPh sb="0" eb="1">
      <t>ネツ</t>
    </rPh>
    <rPh sb="1" eb="3">
      <t>カイシュウ</t>
    </rPh>
    <rPh sb="3" eb="4">
      <t>リツ</t>
    </rPh>
    <phoneticPr fontId="1"/>
  </si>
  <si>
    <t>ガス消費量（LHV）</t>
    <rPh sb="2" eb="5">
      <t>ショウヒリョウ</t>
    </rPh>
    <phoneticPr fontId="1"/>
  </si>
  <si>
    <r>
      <t>kgCO</t>
    </r>
    <r>
      <rPr>
        <vertAlign val="subscript"/>
        <sz val="12"/>
        <color theme="1"/>
        <rFont val="Meiryo UI"/>
        <family val="3"/>
        <charset val="128"/>
      </rPr>
      <t>2</t>
    </r>
    <r>
      <rPr>
        <sz val="12"/>
        <color theme="1"/>
        <rFont val="Meiryo UI"/>
        <family val="3"/>
        <charset val="128"/>
      </rPr>
      <t>/h</t>
    </r>
    <phoneticPr fontId="1"/>
  </si>
  <si>
    <t>%</t>
    <phoneticPr fontId="1"/>
  </si>
  <si>
    <t>LPガス※１</t>
    <phoneticPr fontId="1"/>
  </si>
  <si>
    <t>燃料消費量</t>
    <rPh sb="0" eb="5">
      <t>ネンリョウショウヒリョウ</t>
    </rPh>
    <phoneticPr fontId="1"/>
  </si>
  <si>
    <t>※４　電力の排出係数は「環境省　電気事業者別排出係数一覧　令和5年提出用」より北海道電力の調整後排出係数を使用。</t>
    <rPh sb="3" eb="5">
      <t>デンリョク</t>
    </rPh>
    <rPh sb="6" eb="10">
      <t>ハイシュツケイスウ</t>
    </rPh>
    <rPh sb="39" eb="44">
      <t>ホッカイドウデンリョク</t>
    </rPh>
    <rPh sb="45" eb="52">
      <t>チョウセイゴハイシュツケイスウ</t>
    </rPh>
    <phoneticPr fontId="1"/>
  </si>
  <si>
    <t>※３　電力の排出係数は「環境省　電気事業者別排出係数一覧　令和5年提出用」より北海道電力の調整後排出係数を使用。</t>
    <rPh sb="3" eb="5">
      <t>デンリョク</t>
    </rPh>
    <rPh sb="6" eb="10">
      <t>ハイシュツケイスウ</t>
    </rPh>
    <rPh sb="39" eb="44">
      <t>ホッカイドウデンリョク</t>
    </rPh>
    <rPh sb="45" eb="52">
      <t>チョウセイゴハイシュツケイスウ</t>
    </rPh>
    <phoneticPr fontId="1"/>
  </si>
  <si>
    <t>熱効率／年間給湯保温効率</t>
    <rPh sb="0" eb="3">
      <t>ネツコウリツ</t>
    </rPh>
    <rPh sb="8" eb="10">
      <t>ホオン</t>
    </rPh>
    <phoneticPr fontId="1"/>
  </si>
  <si>
    <t>灯油 ※５</t>
    <rPh sb="0" eb="2">
      <t>トウユ</t>
    </rPh>
    <phoneticPr fontId="1"/>
  </si>
  <si>
    <t>灯油 ※３</t>
    <rPh sb="0" eb="2">
      <t>トウユ</t>
    </rPh>
    <phoneticPr fontId="1"/>
  </si>
  <si>
    <r>
      <t>kg-CO</t>
    </r>
    <r>
      <rPr>
        <vertAlign val="subscript"/>
        <sz val="12"/>
        <color theme="1"/>
        <rFont val="Meiryo UI"/>
        <family val="3"/>
        <charset val="128"/>
      </rPr>
      <t>2</t>
    </r>
    <r>
      <rPr>
        <sz val="12"/>
        <color theme="1"/>
        <rFont val="Meiryo UI"/>
        <family val="3"/>
        <charset val="128"/>
      </rPr>
      <t>/ｋｇ</t>
    </r>
    <phoneticPr fontId="1"/>
  </si>
  <si>
    <t>既存機器
（ガス給湯器）</t>
    <rPh sb="0" eb="4">
      <t>キゾンキキ</t>
    </rPh>
    <rPh sb="8" eb="11">
      <t>キュウトウキ</t>
    </rPh>
    <phoneticPr fontId="1"/>
  </si>
  <si>
    <r>
      <t>CO</t>
    </r>
    <r>
      <rPr>
        <b/>
        <vertAlign val="subscript"/>
        <sz val="14"/>
        <color theme="0"/>
        <rFont val="Meiryo UI"/>
        <family val="3"/>
        <charset val="128"/>
      </rPr>
      <t>2</t>
    </r>
    <r>
      <rPr>
        <b/>
        <sz val="14"/>
        <color theme="0"/>
        <rFont val="Meiryo UI"/>
        <family val="3"/>
        <charset val="128"/>
      </rPr>
      <t>排出量 ※６</t>
    </r>
    <rPh sb="3" eb="6">
      <t>ハイシュツリョウ</t>
    </rPh>
    <phoneticPr fontId="1"/>
  </si>
  <si>
    <r>
      <t>CO</t>
    </r>
    <r>
      <rPr>
        <b/>
        <vertAlign val="subscript"/>
        <sz val="14"/>
        <color theme="0"/>
        <rFont val="Meiryo UI"/>
        <family val="3"/>
        <charset val="128"/>
      </rPr>
      <t>2</t>
    </r>
    <r>
      <rPr>
        <b/>
        <sz val="14"/>
        <color theme="0"/>
        <rFont val="Meiryo UI"/>
        <family val="3"/>
        <charset val="128"/>
      </rPr>
      <t>削減効果　（A-B）/A</t>
    </r>
    <r>
      <rPr>
        <b/>
        <u/>
        <sz val="12"/>
        <color theme="0"/>
        <rFont val="Meiryo UI"/>
        <family val="3"/>
        <charset val="128"/>
      </rPr>
      <t xml:space="preserve">
</t>
    </r>
    <r>
      <rPr>
        <b/>
        <u/>
        <sz val="12"/>
        <color rgb="FFFF99FF"/>
        <rFont val="Meiryo UI"/>
        <family val="3"/>
        <charset val="128"/>
      </rPr>
      <t>※30％以上であること</t>
    </r>
    <rPh sb="3" eb="7">
      <t>サクゲンコウカ</t>
    </rPh>
    <phoneticPr fontId="1"/>
  </si>
  <si>
    <t>パロマ　 小型湯沸器
先止式　PH-5FV</t>
    <phoneticPr fontId="1"/>
  </si>
  <si>
    <t>パナソニック　エコキュート
HE-FU37KQS</t>
    <phoneticPr fontId="1"/>
  </si>
  <si>
    <t>エコフェール</t>
    <phoneticPr fontId="1"/>
  </si>
  <si>
    <t>W</t>
  </si>
  <si>
    <t>％</t>
  </si>
  <si>
    <t>ｋW</t>
  </si>
  <si>
    <r>
      <t>（エネファーム：入替前CO</t>
    </r>
    <r>
      <rPr>
        <b/>
        <vertAlign val="subscript"/>
        <sz val="14"/>
        <color theme="0"/>
        <rFont val="Meiryo UI"/>
        <family val="3"/>
        <charset val="128"/>
      </rPr>
      <t>2</t>
    </r>
    <r>
      <rPr>
        <b/>
        <sz val="14"/>
        <color theme="0"/>
        <rFont val="Meiryo UI"/>
        <family val="3"/>
        <charset val="128"/>
      </rPr>
      <t>排出量 ）</t>
    </r>
    <rPh sb="8" eb="11">
      <t>イレカエマエ</t>
    </rPh>
    <rPh sb="14" eb="17">
      <t>ハイシュツリョウ</t>
    </rPh>
    <phoneticPr fontId="1"/>
  </si>
  <si>
    <t>リンナイ　RHF-1006FT</t>
    <phoneticPr fontId="1"/>
  </si>
  <si>
    <t>熱効率／エネルギー消費効率
／年間給湯保温効率</t>
    <rPh sb="0" eb="3">
      <t>ネツコウリツ</t>
    </rPh>
    <rPh sb="9" eb="13">
      <t>ショウヒコウリツ</t>
    </rPh>
    <rPh sb="19" eb="21">
      <t>ホオン</t>
    </rPh>
    <phoneticPr fontId="1"/>
  </si>
  <si>
    <t>灯油消費量</t>
    <rPh sb="0" eb="5">
      <t>トウユショウヒリョウ</t>
    </rPh>
    <phoneticPr fontId="1"/>
  </si>
  <si>
    <t>ダイキン　スゴ暖
SDRC160BB</t>
    <rPh sb="7" eb="8">
      <t>ダン</t>
    </rPh>
    <phoneticPr fontId="1"/>
  </si>
  <si>
    <r>
      <rPr>
        <b/>
        <sz val="14"/>
        <color rgb="FFFF99FF"/>
        <rFont val="Meiryo UI"/>
        <family val="3"/>
        <charset val="128"/>
      </rPr>
      <t xml:space="preserve">エコワンの場合
のみ記入
</t>
    </r>
    <r>
      <rPr>
        <b/>
        <sz val="14"/>
        <color theme="0"/>
        <rFont val="Meiryo UI"/>
        <family val="3"/>
        <charset val="128"/>
      </rPr>
      <t>既存機器
（石油ストーブ）</t>
    </r>
    <rPh sb="13" eb="17">
      <t>キゾンキキ</t>
    </rPh>
    <rPh sb="19" eb="21">
      <t>セキユ</t>
    </rPh>
    <phoneticPr fontId="1"/>
  </si>
  <si>
    <r>
      <rPr>
        <b/>
        <sz val="14"/>
        <color rgb="FFFF99FF"/>
        <rFont val="Meiryo UI"/>
        <family val="3"/>
        <charset val="128"/>
      </rPr>
      <t xml:space="preserve">エコワンの場合
のみ記入
</t>
    </r>
    <r>
      <rPr>
        <b/>
        <sz val="14"/>
        <color theme="0"/>
        <rFont val="Meiryo UI"/>
        <family val="3"/>
        <charset val="128"/>
      </rPr>
      <t>既存機器
（ガス暖房）</t>
    </r>
    <rPh sb="13" eb="17">
      <t>キゾンキキ</t>
    </rPh>
    <rPh sb="21" eb="23">
      <t>ダンボウ</t>
    </rPh>
    <phoneticPr fontId="1"/>
  </si>
  <si>
    <r>
      <rPr>
        <b/>
        <sz val="14"/>
        <color rgb="FFFF99FF"/>
        <rFont val="Meiryo UI"/>
        <family val="3"/>
        <charset val="128"/>
      </rPr>
      <t xml:space="preserve">エコワンの場合
のみ記入
</t>
    </r>
    <r>
      <rPr>
        <b/>
        <sz val="14"/>
        <color theme="0"/>
        <rFont val="Meiryo UI"/>
        <family val="3"/>
        <charset val="128"/>
      </rPr>
      <t>既存機器
（エアコン）</t>
    </r>
    <rPh sb="13" eb="17">
      <t>キゾンキキ</t>
    </rPh>
    <phoneticPr fontId="1"/>
  </si>
  <si>
    <t>エコワン／（石油ストーブからの入替）</t>
    <rPh sb="6" eb="8">
      <t>セキユ</t>
    </rPh>
    <rPh sb="15" eb="17">
      <t>イレカエ</t>
    </rPh>
    <phoneticPr fontId="1"/>
  </si>
  <si>
    <t>エコワン／（ガス暖房からの入替）</t>
    <rPh sb="8" eb="10">
      <t>ダンボウ</t>
    </rPh>
    <rPh sb="13" eb="15">
      <t>イレカエ</t>
    </rPh>
    <phoneticPr fontId="1"/>
  </si>
  <si>
    <t>エコワン／（エアコンからの入替）</t>
    <rPh sb="13" eb="15">
      <t>イレカエ</t>
    </rPh>
    <phoneticPr fontId="1"/>
  </si>
  <si>
    <t>CO2削減効果　計算表　（ガス給湯器からの入替）</t>
    <rPh sb="3" eb="7">
      <t>サクゲンコウカ</t>
    </rPh>
    <rPh sb="8" eb="10">
      <t>ケイサン</t>
    </rPh>
    <rPh sb="10" eb="11">
      <t>ヒョウ</t>
    </rPh>
    <phoneticPr fontId="1"/>
  </si>
  <si>
    <t>高効率給湯機</t>
    <rPh sb="0" eb="6">
      <t>コウコウリツキュウトウキ</t>
    </rPh>
    <phoneticPr fontId="1"/>
  </si>
  <si>
    <r>
      <t xml:space="preserve">発電能力
</t>
    </r>
    <r>
      <rPr>
        <b/>
        <sz val="12"/>
        <color rgb="FFFF99FF"/>
        <rFont val="Meiryo UI"/>
        <family val="3"/>
        <charset val="128"/>
      </rPr>
      <t>（エネファームの場合のみ記入）</t>
    </r>
    <rPh sb="0" eb="4">
      <t>ハツデンノウリョク</t>
    </rPh>
    <rPh sb="13" eb="15">
      <t>バアイ</t>
    </rPh>
    <rPh sb="17" eb="19">
      <t>キニュウ</t>
    </rPh>
    <phoneticPr fontId="1"/>
  </si>
  <si>
    <t>既存機器
（灯油ボイラー）</t>
    <rPh sb="0" eb="4">
      <t>キゾンキキ</t>
    </rPh>
    <rPh sb="6" eb="8">
      <t>トウユ</t>
    </rPh>
    <phoneticPr fontId="1"/>
  </si>
  <si>
    <t>コロナ　 UKB-NXH462B</t>
    <phoneticPr fontId="1"/>
  </si>
  <si>
    <t>CO2削減効果　計算表　（灯油ボイラーからの入替）</t>
    <rPh sb="3" eb="7">
      <t>サクゲンコウカ</t>
    </rPh>
    <rPh sb="8" eb="10">
      <t>ケイサン</t>
    </rPh>
    <rPh sb="10" eb="11">
      <t>ヒョウ</t>
    </rPh>
    <rPh sb="13" eb="15">
      <t>トウユ</t>
    </rPh>
    <phoneticPr fontId="1"/>
  </si>
  <si>
    <t>既存機器
（電気温水器）</t>
    <rPh sb="0" eb="4">
      <t>キゾンキキ</t>
    </rPh>
    <rPh sb="6" eb="11">
      <t>デンキオンスイキ</t>
    </rPh>
    <phoneticPr fontId="1"/>
  </si>
  <si>
    <t>三菱　電気温水器
SRT-J46WD5</t>
    <rPh sb="0" eb="2">
      <t>ミツビシ</t>
    </rPh>
    <rPh sb="3" eb="8">
      <t>デンキオンスイキ</t>
    </rPh>
    <phoneticPr fontId="1"/>
  </si>
  <si>
    <t>ヒートポンプ給湯器の熱効率（一次エネルギー換算値）＝
　年間給湯保温効率×3.6（MJ/kWh）／省エネ法における電気から熱量への換算値9.418(MJ/kWh)
年間給湯保温効率（JIS）=1年間で使用する給湯とふろ保温に係る熱量÷1年間で必要な消費電力量</t>
    <phoneticPr fontId="1"/>
  </si>
  <si>
    <t>CO2削減効果　計算表　（電気温水器からの入替）</t>
    <rPh sb="3" eb="7">
      <t>サクゲンコウカ</t>
    </rPh>
    <rPh sb="8" eb="10">
      <t>ケイサン</t>
    </rPh>
    <rPh sb="10" eb="11">
      <t>ヒョウ</t>
    </rPh>
    <rPh sb="13" eb="18">
      <t>デンキオンスイキ</t>
    </rPh>
    <phoneticPr fontId="1"/>
  </si>
  <si>
    <t>パナソニックエネファーム
FC-SRL1DS</t>
    <phoneticPr fontId="1"/>
  </si>
  <si>
    <r>
      <t>CO</t>
    </r>
    <r>
      <rPr>
        <b/>
        <vertAlign val="subscript"/>
        <sz val="14"/>
        <color theme="0"/>
        <rFont val="Meiryo UI"/>
        <family val="3"/>
        <charset val="128"/>
      </rPr>
      <t>2</t>
    </r>
    <r>
      <rPr>
        <b/>
        <sz val="14"/>
        <color theme="0"/>
        <rFont val="Meiryo UI"/>
        <family val="3"/>
        <charset val="128"/>
      </rPr>
      <t>排出量（灯油） ※６</t>
    </r>
    <rPh sb="3" eb="6">
      <t>ハイシュツリョウ</t>
    </rPh>
    <rPh sb="7" eb="9">
      <t>トウユ</t>
    </rPh>
    <phoneticPr fontId="1"/>
  </si>
  <si>
    <t>〇〇（メーカー名）
△△-××（型番）</t>
    <rPh sb="7" eb="8">
      <t>メイ</t>
    </rPh>
    <rPh sb="16" eb="18">
      <t>カタバン</t>
    </rPh>
    <phoneticPr fontId="1"/>
  </si>
  <si>
    <t>CO2削減効果　計算表　（既存機器）</t>
    <rPh sb="3" eb="7">
      <t>サクゲンコウカ</t>
    </rPh>
    <rPh sb="8" eb="10">
      <t>ケイサン</t>
    </rPh>
    <rPh sb="10" eb="11">
      <t>ヒョウ</t>
    </rPh>
    <rPh sb="13" eb="17">
      <t>キゾンキキ</t>
    </rPh>
    <phoneticPr fontId="1"/>
  </si>
  <si>
    <r>
      <t>CO</t>
    </r>
    <r>
      <rPr>
        <b/>
        <vertAlign val="subscript"/>
        <sz val="14"/>
        <color theme="0"/>
        <rFont val="Meiryo UI"/>
        <family val="3"/>
        <charset val="128"/>
      </rPr>
      <t>2</t>
    </r>
    <r>
      <rPr>
        <b/>
        <sz val="14"/>
        <color theme="0"/>
        <rFont val="Meiryo UI"/>
        <family val="3"/>
        <charset val="128"/>
      </rPr>
      <t>排出量 （ガス）※６</t>
    </r>
    <rPh sb="3" eb="6">
      <t>ハイシュツリョウ</t>
    </rPh>
    <phoneticPr fontId="1"/>
  </si>
  <si>
    <r>
      <t>CO</t>
    </r>
    <r>
      <rPr>
        <b/>
        <vertAlign val="subscript"/>
        <sz val="14"/>
        <color theme="0"/>
        <rFont val="Meiryo UI"/>
        <family val="3"/>
        <charset val="128"/>
      </rPr>
      <t>2</t>
    </r>
    <r>
      <rPr>
        <b/>
        <sz val="14"/>
        <color theme="0"/>
        <rFont val="Meiryo UI"/>
        <family val="3"/>
        <charset val="128"/>
      </rPr>
      <t>排出量（電気） ※６</t>
    </r>
    <rPh sb="3" eb="6">
      <t>ハイシュツリョウ</t>
    </rPh>
    <rPh sb="7" eb="9">
      <t>デンキ</t>
    </rPh>
    <phoneticPr fontId="1"/>
  </si>
  <si>
    <t>エコワン</t>
    <phoneticPr fontId="1"/>
  </si>
  <si>
    <r>
      <t>CO</t>
    </r>
    <r>
      <rPr>
        <b/>
        <vertAlign val="subscript"/>
        <sz val="14"/>
        <color theme="0"/>
        <rFont val="Meiryo UI"/>
        <family val="3"/>
        <charset val="128"/>
      </rPr>
      <t>2</t>
    </r>
    <r>
      <rPr>
        <b/>
        <sz val="14"/>
        <color theme="0"/>
        <rFont val="Meiryo UI"/>
        <family val="3"/>
        <charset val="128"/>
      </rPr>
      <t>排出量</t>
    </r>
    <rPh sb="3" eb="6">
      <t>ハイシュツリョウ</t>
    </rPh>
    <phoneticPr fontId="1"/>
  </si>
  <si>
    <t>熱効率／エネルギー消費効率
※「年間給湯保温効率」があればそちらを入力</t>
    <rPh sb="0" eb="3">
      <t>ネツコウリツ</t>
    </rPh>
    <rPh sb="9" eb="13">
      <t>ショウヒコウリツ</t>
    </rPh>
    <rPh sb="20" eb="22">
      <t>ホオン</t>
    </rPh>
    <rPh sb="33" eb="35">
      <t>ニュウリョク</t>
    </rPh>
    <phoneticPr fontId="1"/>
  </si>
  <si>
    <t>※２　LPG、灯油の発熱量は「日本LPガス協会　燃料の発熱量・CO2排出係数の一覧表」より使用。</t>
    <rPh sb="7" eb="9">
      <t>トウユ</t>
    </rPh>
    <rPh sb="10" eb="13">
      <t>ハツネツリョウ</t>
    </rPh>
    <rPh sb="15" eb="17">
      <t>ニホン</t>
    </rPh>
    <rPh sb="21" eb="23">
      <t>キョウカイ</t>
    </rPh>
    <rPh sb="45" eb="47">
      <t>シヨウ</t>
    </rPh>
    <phoneticPr fontId="1"/>
  </si>
  <si>
    <t>灯油 ※２</t>
    <rPh sb="0" eb="2">
      <t>トウユ</t>
    </rPh>
    <phoneticPr fontId="1"/>
  </si>
  <si>
    <t>電力 ※3</t>
    <rPh sb="0" eb="2">
      <t>デンリョク</t>
    </rPh>
    <phoneticPr fontId="1"/>
  </si>
  <si>
    <t>LPG ※4</t>
    <phoneticPr fontId="1"/>
  </si>
  <si>
    <t>灯油 ※4</t>
    <rPh sb="0" eb="2">
      <t>トウユ</t>
    </rPh>
    <phoneticPr fontId="1"/>
  </si>
  <si>
    <r>
      <t>CO</t>
    </r>
    <r>
      <rPr>
        <b/>
        <vertAlign val="subscript"/>
        <sz val="14"/>
        <color theme="0"/>
        <rFont val="Meiryo UI"/>
        <family val="3"/>
        <charset val="128"/>
      </rPr>
      <t>2</t>
    </r>
    <r>
      <rPr>
        <b/>
        <sz val="14"/>
        <color theme="0"/>
        <rFont val="Meiryo UI"/>
        <family val="3"/>
        <charset val="128"/>
      </rPr>
      <t>排出量 ※5</t>
    </r>
    <rPh sb="3" eb="6">
      <t>ハイシュツリョウ</t>
    </rPh>
    <phoneticPr fontId="1"/>
  </si>
  <si>
    <t>※３　電力の排出係数は「環境省　電気事業者別排出係数一覧　令和5年提出用」より使用。</t>
    <rPh sb="3" eb="5">
      <t>デンリョク</t>
    </rPh>
    <rPh sb="6" eb="10">
      <t>ハイシュツケイスウ</t>
    </rPh>
    <phoneticPr fontId="1"/>
  </si>
  <si>
    <t>給湯器</t>
    <phoneticPr fontId="1"/>
  </si>
  <si>
    <t>暖房</t>
    <phoneticPr fontId="1"/>
  </si>
  <si>
    <t>《 給湯 》</t>
    <rPh sb="2" eb="4">
      <t>キュウトウ</t>
    </rPh>
    <phoneticPr fontId="1"/>
  </si>
  <si>
    <t>パロマ　DH-CE2016SAWL</t>
    <phoneticPr fontId="1"/>
  </si>
  <si>
    <t>《 暖房 》</t>
    <rPh sb="2" eb="4">
      <t>ダンボウ</t>
    </rPh>
    <phoneticPr fontId="1"/>
  </si>
  <si>
    <t>パナソニック
HE-D46FQMS</t>
    <phoneticPr fontId="1"/>
  </si>
  <si>
    <t>リンナイ
RHBD-R245AW2-1</t>
    <phoneticPr fontId="1"/>
  </si>
  <si>
    <t>高効率給湯器</t>
    <rPh sb="0" eb="1">
      <t>コウ</t>
    </rPh>
    <rPh sb="1" eb="3">
      <t>コウリツ</t>
    </rPh>
    <rPh sb="3" eb="5">
      <t>キュウトウ</t>
    </rPh>
    <rPh sb="5" eb="6">
      <t>ウツワ</t>
    </rPh>
    <phoneticPr fontId="1"/>
  </si>
  <si>
    <t>入換後機器</t>
    <rPh sb="0" eb="2">
      <t>イレカエ</t>
    </rPh>
    <rPh sb="2" eb="3">
      <t>ゴ</t>
    </rPh>
    <rPh sb="3" eb="5">
      <t>キキ</t>
    </rPh>
    <phoneticPr fontId="1"/>
  </si>
  <si>
    <t>CO2削減効果　計算表　（入換後機器）</t>
    <rPh sb="3" eb="7">
      <t>サクゲンコウカ</t>
    </rPh>
    <rPh sb="8" eb="10">
      <t>ケイサン</t>
    </rPh>
    <rPh sb="10" eb="11">
      <t>ヒョウ</t>
    </rPh>
    <rPh sb="14" eb="15">
      <t>カ</t>
    </rPh>
    <rPh sb="15" eb="16">
      <t>ゴ</t>
    </rPh>
    <rPh sb="16" eb="18">
      <t>キキ</t>
    </rPh>
    <phoneticPr fontId="1"/>
  </si>
  <si>
    <t>入換後機器</t>
    <rPh sb="1" eb="2">
      <t>カ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</si>
</sst>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2">
    <numFmt numFmtId="176" formatCode="#,##0_ "/>
    <numFmt numFmtId="177" formatCode="0.0%"/>
    <numFmt numFmtId="178" formatCode="#,##0.000_ "/>
    <numFmt numFmtId="179" formatCode="0.00_ "/>
    <numFmt numFmtId="180" formatCode="0.0_ "/>
    <numFmt numFmtId="181" formatCode="#,##0.0_ "/>
    <numFmt numFmtId="182" formatCode="0_ "/>
    <numFmt numFmtId="183" formatCode="0.000000"/>
    <numFmt numFmtId="184" formatCode="#,##0.0_);[Red]\(#,##0.0\)"/>
    <numFmt numFmtId="185" formatCode="#,##0.00_);[Red]\(#,##0.00\)"/>
    <numFmt numFmtId="186" formatCode="#,##0.000_);[Red]\(#,##0.000\)"/>
    <numFmt numFmtId="187" formatCode="0.0"/>
  </numFmts>
  <fonts count="22" x14ac:knownFonts="1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11"/>
      <color theme="1"/>
      <name val="Meiryo UI"/>
      <family val="3"/>
      <charset val="128"/>
    </font>
    <font>
      <sz val="11"/>
      <color rgb="FFFF0000"/>
      <name val="Meiryo UI"/>
      <family val="3"/>
      <charset val="128"/>
    </font>
    <font>
      <u/>
      <sz val="11"/>
      <color theme="10"/>
      <name val="游ゴシック"/>
      <family val="2"/>
      <charset val="128"/>
      <scheme val="minor"/>
    </font>
    <font>
      <sz val="11"/>
      <color theme="0" tint="-0.34998626667073579"/>
      <name val="Meiryo UI"/>
      <family val="3"/>
      <charset val="128"/>
    </font>
    <font>
      <sz val="14"/>
      <color theme="1"/>
      <name val="Meiryo UI"/>
      <family val="3"/>
      <charset val="128"/>
    </font>
    <font>
      <sz val="12"/>
      <color theme="1"/>
      <name val="Meiryo UI"/>
      <family val="3"/>
      <charset val="128"/>
    </font>
    <font>
      <vertAlign val="superscript"/>
      <sz val="12"/>
      <color theme="1"/>
      <name val="Meiryo UI"/>
      <family val="3"/>
      <charset val="128"/>
    </font>
    <font>
      <sz val="16"/>
      <color theme="1"/>
      <name val="Meiryo UI"/>
      <family val="3"/>
      <charset val="128"/>
    </font>
    <font>
      <vertAlign val="subscript"/>
      <sz val="12"/>
      <color theme="1"/>
      <name val="Meiryo UI"/>
      <family val="3"/>
      <charset val="128"/>
    </font>
    <font>
      <vertAlign val="subscript"/>
      <sz val="14"/>
      <color theme="1"/>
      <name val="Meiryo UI"/>
      <family val="3"/>
      <charset val="128"/>
    </font>
    <font>
      <u/>
      <sz val="12"/>
      <color rgb="FFFF0000"/>
      <name val="Meiryo UI"/>
      <family val="3"/>
      <charset val="128"/>
    </font>
    <font>
      <sz val="14"/>
      <color theme="0"/>
      <name val="Meiryo UI"/>
      <family val="3"/>
      <charset val="128"/>
    </font>
    <font>
      <b/>
      <sz val="11"/>
      <color theme="0"/>
      <name val="Meiryo UI"/>
      <family val="3"/>
      <charset val="128"/>
    </font>
    <font>
      <b/>
      <sz val="14"/>
      <color theme="0"/>
      <name val="Meiryo UI"/>
      <family val="3"/>
      <charset val="128"/>
    </font>
    <font>
      <b/>
      <vertAlign val="subscript"/>
      <sz val="14"/>
      <color theme="0"/>
      <name val="Meiryo UI"/>
      <family val="3"/>
      <charset val="128"/>
    </font>
    <font>
      <b/>
      <u/>
      <sz val="12"/>
      <color theme="0"/>
      <name val="Meiryo UI"/>
      <family val="3"/>
      <charset val="128"/>
    </font>
    <font>
      <b/>
      <u/>
      <sz val="12"/>
      <color rgb="FFFF99FF"/>
      <name val="Meiryo UI"/>
      <family val="3"/>
      <charset val="128"/>
    </font>
    <font>
      <b/>
      <sz val="16"/>
      <color theme="1"/>
      <name val="Meiryo UI"/>
      <family val="3"/>
      <charset val="128"/>
    </font>
    <font>
      <b/>
      <sz val="14"/>
      <color rgb="FFFF99FF"/>
      <name val="Meiryo UI"/>
      <family val="3"/>
      <charset val="128"/>
    </font>
    <font>
      <b/>
      <sz val="12"/>
      <color rgb="FFFF99FF"/>
      <name val="Meiryo UI"/>
      <family val="3"/>
      <charset val="128"/>
    </font>
  </fonts>
  <fills count="1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0070C0"/>
        <bgColor indexed="64"/>
      </patternFill>
    </fill>
  </fills>
  <borders count="5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 diagonalDown="1"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 style="thin">
        <color auto="1"/>
      </diagonal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theme="0"/>
      </left>
      <right/>
      <top style="thin">
        <color auto="1"/>
      </top>
      <bottom style="thin">
        <color auto="1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1"/>
      </left>
      <right style="thin">
        <color theme="0"/>
      </right>
      <top style="thin">
        <color theme="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1"/>
      </top>
      <bottom style="thin">
        <color theme="0"/>
      </bottom>
      <diagonal/>
    </border>
    <border>
      <left style="thin">
        <color theme="1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1"/>
      </right>
      <top style="thin">
        <color auto="1"/>
      </top>
      <bottom style="thin">
        <color auto="1"/>
      </bottom>
      <diagonal/>
    </border>
    <border>
      <left/>
      <right style="thin">
        <color theme="1"/>
      </right>
      <top style="thin">
        <color auto="1"/>
      </top>
      <bottom/>
      <diagonal/>
    </border>
    <border>
      <left style="thin">
        <color theme="1"/>
      </left>
      <right style="thin">
        <color theme="0"/>
      </right>
      <top style="thin">
        <color theme="0"/>
      </top>
      <bottom style="thin">
        <color theme="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1"/>
      </bottom>
      <diagonal/>
    </border>
    <border>
      <left style="thin">
        <color auto="1"/>
      </left>
      <right/>
      <top style="thin">
        <color auto="1"/>
      </top>
      <bottom style="thin">
        <color theme="1"/>
      </bottom>
      <diagonal/>
    </border>
    <border>
      <left/>
      <right/>
      <top style="thin">
        <color auto="1"/>
      </top>
      <bottom style="thin">
        <color theme="1"/>
      </bottom>
      <diagonal/>
    </border>
    <border>
      <left/>
      <right style="thin">
        <color auto="1"/>
      </right>
      <top style="thin">
        <color auto="1"/>
      </top>
      <bottom style="thin">
        <color theme="1"/>
      </bottom>
      <diagonal/>
    </border>
    <border>
      <left/>
      <right style="thin">
        <color theme="1"/>
      </right>
      <top style="thin">
        <color auto="1"/>
      </top>
      <bottom style="thin">
        <color theme="1"/>
      </bottom>
      <diagonal/>
    </border>
    <border>
      <left/>
      <right style="thin">
        <color theme="1"/>
      </right>
      <top/>
      <bottom style="thin">
        <color auto="1"/>
      </bottom>
      <diagonal/>
    </border>
    <border>
      <left style="thin">
        <color theme="0"/>
      </left>
      <right/>
      <top style="thin">
        <color theme="1"/>
      </top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1"/>
      </bottom>
      <diagonal/>
    </border>
    <border>
      <left style="thin">
        <color theme="0"/>
      </left>
      <right/>
      <top/>
      <bottom style="thin">
        <color auto="1"/>
      </bottom>
      <diagonal/>
    </border>
    <border>
      <left style="thin">
        <color theme="0"/>
      </left>
      <right/>
      <top style="thin">
        <color auto="1"/>
      </top>
      <bottom/>
      <diagonal/>
    </border>
    <border>
      <left style="thin">
        <color theme="0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theme="0"/>
      </left>
      <right/>
      <top style="thin">
        <color auto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 style="thin">
        <color theme="1"/>
      </right>
      <top style="thin">
        <color theme="0"/>
      </top>
      <bottom style="thin">
        <color theme="0"/>
      </bottom>
      <diagonal/>
    </border>
    <border>
      <left/>
      <right/>
      <top style="thin">
        <color theme="1"/>
      </top>
      <bottom style="thin">
        <color theme="0"/>
      </bottom>
      <diagonal/>
    </border>
    <border>
      <left/>
      <right style="thin">
        <color theme="1"/>
      </right>
      <top style="thin">
        <color theme="1"/>
      </top>
      <bottom style="thin">
        <color theme="0"/>
      </bottom>
      <diagonal/>
    </border>
  </borders>
  <cellStyleXfs count="2">
    <xf numFmtId="0" fontId="0" fillId="0" borderId="0">
      <alignment vertical="center"/>
    </xf>
    <xf numFmtId="0" fontId="4" fillId="0" borderId="0" applyNumberFormat="0" applyFill="0" applyBorder="0" applyAlignment="0" applyProtection="0">
      <alignment vertical="center"/>
    </xf>
  </cellStyleXfs>
  <cellXfs count="272">
    <xf numFmtId="0" fontId="0" fillId="0" borderId="0" xfId="0">
      <alignment vertical="center"/>
    </xf>
    <xf numFmtId="0" fontId="2" fillId="0" borderId="0" xfId="0" applyFont="1" applyAlignment="1">
      <alignment vertical="center" wrapText="1"/>
    </xf>
    <xf numFmtId="0" fontId="2" fillId="0" borderId="0" xfId="0" applyFont="1">
      <alignment vertical="center"/>
    </xf>
    <xf numFmtId="0" fontId="2" fillId="0" borderId="0" xfId="0" applyFont="1" applyAlignment="1">
      <alignment vertical="top"/>
    </xf>
    <xf numFmtId="9" fontId="2" fillId="0" borderId="0" xfId="0" applyNumberFormat="1" applyFont="1">
      <alignment vertical="center"/>
    </xf>
    <xf numFmtId="0" fontId="2" fillId="0" borderId="1" xfId="0" applyFont="1" applyBorder="1" applyAlignment="1">
      <alignment vertical="top" wrapText="1"/>
    </xf>
    <xf numFmtId="0" fontId="2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vertical="top"/>
    </xf>
    <xf numFmtId="0" fontId="2" fillId="0" borderId="1" xfId="0" applyFont="1" applyBorder="1" applyAlignment="1">
      <alignment vertical="center" wrapText="1"/>
    </xf>
    <xf numFmtId="0" fontId="2" fillId="0" borderId="2" xfId="0" applyFont="1" applyBorder="1" applyAlignment="1">
      <alignment vertical="center" wrapText="1"/>
    </xf>
    <xf numFmtId="0" fontId="2" fillId="0" borderId="1" xfId="0" applyFont="1" applyBorder="1" applyAlignment="1">
      <alignment vertical="center"/>
    </xf>
    <xf numFmtId="0" fontId="2" fillId="2" borderId="2" xfId="0" applyFont="1" applyFill="1" applyBorder="1" applyAlignment="1">
      <alignment vertical="top" wrapText="1"/>
    </xf>
    <xf numFmtId="0" fontId="2" fillId="2" borderId="1" xfId="0" applyFont="1" applyFill="1" applyBorder="1" applyAlignment="1">
      <alignment vertical="top" wrapText="1"/>
    </xf>
    <xf numFmtId="0" fontId="2" fillId="3" borderId="1" xfId="0" applyFont="1" applyFill="1" applyBorder="1" applyAlignment="1">
      <alignment vertical="top" wrapText="1"/>
    </xf>
    <xf numFmtId="0" fontId="2" fillId="4" borderId="1" xfId="0" applyFont="1" applyFill="1" applyBorder="1" applyAlignment="1">
      <alignment vertical="top" wrapText="1"/>
    </xf>
    <xf numFmtId="0" fontId="2" fillId="5" borderId="1" xfId="0" applyFont="1" applyFill="1" applyBorder="1" applyAlignment="1">
      <alignment vertical="top" wrapText="1"/>
    </xf>
    <xf numFmtId="0" fontId="2" fillId="6" borderId="1" xfId="0" applyFont="1" applyFill="1" applyBorder="1" applyAlignment="1">
      <alignment vertical="top" wrapText="1"/>
    </xf>
    <xf numFmtId="0" fontId="2" fillId="0" borderId="1" xfId="0" applyFont="1" applyBorder="1" applyAlignment="1">
      <alignment horizontal="center" vertical="top"/>
    </xf>
    <xf numFmtId="0" fontId="2" fillId="7" borderId="1" xfId="0" applyFont="1" applyFill="1" applyBorder="1" applyAlignment="1">
      <alignment vertical="top" wrapText="1"/>
    </xf>
    <xf numFmtId="176" fontId="2" fillId="0" borderId="0" xfId="0" applyNumberFormat="1" applyFont="1">
      <alignment vertical="center"/>
    </xf>
    <xf numFmtId="0" fontId="2" fillId="0" borderId="1" xfId="0" applyFont="1" applyFill="1" applyBorder="1" applyAlignment="1">
      <alignment vertical="top" wrapText="1"/>
    </xf>
    <xf numFmtId="0" fontId="2" fillId="0" borderId="1" xfId="0" applyFont="1" applyBorder="1">
      <alignment vertical="center"/>
    </xf>
    <xf numFmtId="176" fontId="2" fillId="0" borderId="1" xfId="0" applyNumberFormat="1" applyFont="1" applyBorder="1" applyAlignment="1">
      <alignment vertical="center" wrapText="1"/>
    </xf>
    <xf numFmtId="176" fontId="2" fillId="0" borderId="1" xfId="0" applyNumberFormat="1" applyFont="1" applyBorder="1">
      <alignment vertical="center"/>
    </xf>
    <xf numFmtId="176" fontId="2" fillId="0" borderId="1" xfId="0" applyNumberFormat="1" applyFont="1" applyBorder="1" applyAlignment="1">
      <alignment horizontal="center" vertical="center"/>
    </xf>
    <xf numFmtId="0" fontId="4" fillId="0" borderId="0" xfId="1">
      <alignment vertical="center"/>
    </xf>
    <xf numFmtId="0" fontId="5" fillId="0" borderId="1" xfId="0" applyFont="1" applyBorder="1" applyAlignment="1">
      <alignment vertical="center" wrapText="1"/>
    </xf>
    <xf numFmtId="176" fontId="5" fillId="0" borderId="1" xfId="0" applyNumberFormat="1" applyFont="1" applyBorder="1" applyAlignment="1">
      <alignment horizontal="center" vertical="center"/>
    </xf>
    <xf numFmtId="176" fontId="5" fillId="0" borderId="1" xfId="0" applyNumberFormat="1" applyFont="1" applyBorder="1">
      <alignment vertical="center"/>
    </xf>
    <xf numFmtId="0" fontId="5" fillId="0" borderId="1" xfId="0" applyFont="1" applyBorder="1">
      <alignment vertical="center"/>
    </xf>
    <xf numFmtId="177" fontId="2" fillId="0" borderId="1" xfId="0" applyNumberFormat="1" applyFont="1" applyBorder="1">
      <alignment vertical="center"/>
    </xf>
    <xf numFmtId="177" fontId="2" fillId="0" borderId="0" xfId="0" applyNumberFormat="1" applyFont="1">
      <alignment vertical="center"/>
    </xf>
    <xf numFmtId="0" fontId="2" fillId="8" borderId="1" xfId="0" applyFont="1" applyFill="1" applyBorder="1" applyAlignment="1">
      <alignment horizontal="center" vertical="center"/>
    </xf>
    <xf numFmtId="177" fontId="2" fillId="8" borderId="1" xfId="0" applyNumberFormat="1" applyFont="1" applyFill="1" applyBorder="1" applyAlignment="1">
      <alignment horizontal="center" vertical="center"/>
    </xf>
    <xf numFmtId="0" fontId="2" fillId="8" borderId="1" xfId="0" applyFont="1" applyFill="1" applyBorder="1" applyAlignment="1">
      <alignment horizontal="center" vertical="center" wrapText="1"/>
    </xf>
    <xf numFmtId="176" fontId="2" fillId="9" borderId="1" xfId="0" applyNumberFormat="1" applyFont="1" applyFill="1" applyBorder="1" applyAlignment="1">
      <alignment vertical="center" wrapText="1"/>
    </xf>
    <xf numFmtId="178" fontId="2" fillId="0" borderId="0" xfId="0" applyNumberFormat="1" applyFont="1">
      <alignment vertical="center"/>
    </xf>
    <xf numFmtId="177" fontId="2" fillId="2" borderId="1" xfId="0" applyNumberFormat="1" applyFont="1" applyFill="1" applyBorder="1">
      <alignment vertical="center"/>
    </xf>
    <xf numFmtId="2" fontId="0" fillId="0" borderId="0" xfId="0" applyNumberFormat="1">
      <alignment vertical="center"/>
    </xf>
    <xf numFmtId="0" fontId="0" fillId="10" borderId="0" xfId="0" applyFill="1">
      <alignment vertical="center"/>
    </xf>
    <xf numFmtId="0" fontId="2" fillId="0" borderId="0" xfId="0" applyFont="1" applyFill="1">
      <alignment vertical="center"/>
    </xf>
    <xf numFmtId="0" fontId="7" fillId="0" borderId="7" xfId="0" applyFont="1" applyFill="1" applyBorder="1" applyAlignment="1">
      <alignment horizontal="right" vertical="center"/>
    </xf>
    <xf numFmtId="0" fontId="7" fillId="0" borderId="9" xfId="0" applyFont="1" applyFill="1" applyBorder="1" applyAlignment="1">
      <alignment horizontal="right" vertical="center"/>
    </xf>
    <xf numFmtId="0" fontId="6" fillId="4" borderId="3" xfId="0" applyFont="1" applyFill="1" applyBorder="1" applyAlignment="1">
      <alignment horizontal="center" vertical="center"/>
    </xf>
    <xf numFmtId="0" fontId="6" fillId="4" borderId="2" xfId="0" applyFont="1" applyFill="1" applyBorder="1" applyAlignment="1">
      <alignment horizontal="center" vertical="center"/>
    </xf>
    <xf numFmtId="0" fontId="7" fillId="11" borderId="9" xfId="0" applyFont="1" applyFill="1" applyBorder="1" applyAlignment="1">
      <alignment horizontal="right" vertical="center"/>
    </xf>
    <xf numFmtId="0" fontId="7" fillId="11" borderId="7" xfId="0" applyFont="1" applyFill="1" applyBorder="1" applyAlignment="1">
      <alignment horizontal="right" vertical="center"/>
    </xf>
    <xf numFmtId="1" fontId="9" fillId="11" borderId="9" xfId="0" applyNumberFormat="1" applyFont="1" applyFill="1" applyBorder="1" applyAlignment="1">
      <alignment horizontal="right" vertical="center"/>
    </xf>
    <xf numFmtId="183" fontId="2" fillId="0" borderId="0" xfId="0" applyNumberFormat="1" applyFont="1" applyFill="1">
      <alignment vertical="center"/>
    </xf>
    <xf numFmtId="0" fontId="7" fillId="10" borderId="9" xfId="0" applyFont="1" applyFill="1" applyBorder="1" applyAlignment="1">
      <alignment horizontal="right" vertical="center"/>
    </xf>
    <xf numFmtId="0" fontId="9" fillId="10" borderId="6" xfId="0" applyFont="1" applyFill="1" applyBorder="1" applyAlignment="1">
      <alignment horizontal="right" vertical="center"/>
    </xf>
    <xf numFmtId="0" fontId="7" fillId="10" borderId="7" xfId="0" applyFont="1" applyFill="1" applyBorder="1" applyAlignment="1">
      <alignment horizontal="right" vertical="center"/>
    </xf>
    <xf numFmtId="0" fontId="9" fillId="10" borderId="12" xfId="0" applyFont="1" applyFill="1" applyBorder="1" applyAlignment="1">
      <alignment horizontal="right" vertical="center"/>
    </xf>
    <xf numFmtId="0" fontId="2" fillId="0" borderId="0" xfId="0" applyFont="1" applyFill="1" applyAlignment="1">
      <alignment vertical="center" wrapText="1"/>
    </xf>
    <xf numFmtId="0" fontId="9" fillId="10" borderId="6" xfId="0" applyFont="1" applyFill="1" applyBorder="1" applyAlignment="1">
      <alignment horizontal="center" vertical="center"/>
    </xf>
    <xf numFmtId="0" fontId="6" fillId="0" borderId="0" xfId="0" applyFont="1" applyFill="1">
      <alignment vertical="center"/>
    </xf>
    <xf numFmtId="0" fontId="15" fillId="12" borderId="15" xfId="0" applyFont="1" applyFill="1" applyBorder="1" applyAlignment="1">
      <alignment horizontal="left" vertical="center"/>
    </xf>
    <xf numFmtId="0" fontId="15" fillId="12" borderId="24" xfId="0" applyFont="1" applyFill="1" applyBorder="1" applyAlignment="1">
      <alignment horizontal="left" vertical="center"/>
    </xf>
    <xf numFmtId="0" fontId="15" fillId="12" borderId="18" xfId="0" applyFont="1" applyFill="1" applyBorder="1" applyAlignment="1">
      <alignment vertical="center"/>
    </xf>
    <xf numFmtId="0" fontId="13" fillId="12" borderId="19" xfId="0" applyFont="1" applyFill="1" applyBorder="1" applyAlignment="1">
      <alignment vertical="center"/>
    </xf>
    <xf numFmtId="0" fontId="13" fillId="12" borderId="20" xfId="0" applyFont="1" applyFill="1" applyBorder="1" applyAlignment="1">
      <alignment vertical="center"/>
    </xf>
    <xf numFmtId="0" fontId="7" fillId="0" borderId="31" xfId="0" applyFont="1" applyFill="1" applyBorder="1" applyAlignment="1">
      <alignment horizontal="right" vertical="center"/>
    </xf>
    <xf numFmtId="0" fontId="7" fillId="10" borderId="31" xfId="0" applyFont="1" applyFill="1" applyBorder="1" applyAlignment="1">
      <alignment horizontal="right" vertical="center"/>
    </xf>
    <xf numFmtId="0" fontId="7" fillId="10" borderId="30" xfId="0" applyFont="1" applyFill="1" applyBorder="1" applyAlignment="1">
      <alignment horizontal="right" vertical="center"/>
    </xf>
    <xf numFmtId="0" fontId="7" fillId="10" borderId="36" xfId="0" applyFont="1" applyFill="1" applyBorder="1" applyAlignment="1">
      <alignment horizontal="right" vertical="center"/>
    </xf>
    <xf numFmtId="0" fontId="7" fillId="10" borderId="37" xfId="0" applyFont="1" applyFill="1" applyBorder="1" applyAlignment="1">
      <alignment horizontal="right" vertical="center"/>
    </xf>
    <xf numFmtId="0" fontId="7" fillId="0" borderId="30" xfId="0" applyFont="1" applyFill="1" applyBorder="1" applyAlignment="1">
      <alignment horizontal="right" vertical="center"/>
    </xf>
    <xf numFmtId="1" fontId="19" fillId="10" borderId="11" xfId="0" applyNumberFormat="1" applyFont="1" applyFill="1" applyBorder="1" applyAlignment="1">
      <alignment vertical="center"/>
    </xf>
    <xf numFmtId="2" fontId="9" fillId="10" borderId="46" xfId="0" applyNumberFormat="1" applyFont="1" applyFill="1" applyBorder="1" applyAlignment="1">
      <alignment vertical="center"/>
    </xf>
    <xf numFmtId="0" fontId="2" fillId="7" borderId="46" xfId="0" applyFont="1" applyFill="1" applyBorder="1">
      <alignment vertical="center"/>
    </xf>
    <xf numFmtId="2" fontId="9" fillId="10" borderId="11" xfId="0" applyNumberFormat="1" applyFont="1" applyFill="1" applyBorder="1" applyAlignment="1">
      <alignment vertical="center"/>
    </xf>
    <xf numFmtId="1" fontId="19" fillId="10" borderId="8" xfId="0" applyNumberFormat="1" applyFont="1" applyFill="1" applyBorder="1" applyAlignment="1">
      <alignment vertical="center"/>
    </xf>
    <xf numFmtId="0" fontId="9" fillId="10" borderId="6" xfId="0" applyFont="1" applyFill="1" applyBorder="1" applyAlignment="1">
      <alignment horizontal="center" vertical="center"/>
    </xf>
    <xf numFmtId="0" fontId="9" fillId="10" borderId="6" xfId="0" applyFont="1" applyFill="1" applyBorder="1" applyAlignment="1">
      <alignment horizontal="center" vertical="center"/>
    </xf>
    <xf numFmtId="0" fontId="15" fillId="12" borderId="15" xfId="0" applyFont="1" applyFill="1" applyBorder="1" applyAlignment="1">
      <alignment horizontal="left" vertical="center"/>
    </xf>
    <xf numFmtId="0" fontId="15" fillId="12" borderId="24" xfId="0" applyFont="1" applyFill="1" applyBorder="1" applyAlignment="1">
      <alignment horizontal="left" vertical="center"/>
    </xf>
    <xf numFmtId="1" fontId="19" fillId="10" borderId="11" xfId="0" applyNumberFormat="1" applyFont="1" applyFill="1" applyBorder="1" applyAlignment="1">
      <alignment horizontal="right" vertical="center"/>
    </xf>
    <xf numFmtId="0" fontId="2" fillId="0" borderId="0" xfId="0" applyFont="1" applyAlignment="1">
      <alignment horizontal="left" vertical="center" wrapText="1"/>
    </xf>
    <xf numFmtId="0" fontId="2" fillId="0" borderId="5" xfId="0" applyFont="1" applyBorder="1" applyAlignment="1">
      <alignment horizontal="left" vertical="top" wrapText="1"/>
    </xf>
    <xf numFmtId="0" fontId="2" fillId="0" borderId="6" xfId="0" applyFont="1" applyBorder="1" applyAlignment="1">
      <alignment horizontal="left" vertical="center" wrapText="1"/>
    </xf>
    <xf numFmtId="0" fontId="2" fillId="0" borderId="7" xfId="0" applyFont="1" applyBorder="1" applyAlignment="1">
      <alignment horizontal="left" vertical="center" wrapText="1"/>
    </xf>
    <xf numFmtId="0" fontId="2" fillId="0" borderId="1" xfId="0" applyFont="1" applyBorder="1" applyAlignment="1">
      <alignment horizontal="left" vertical="top" wrapText="1"/>
    </xf>
    <xf numFmtId="0" fontId="2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top"/>
    </xf>
    <xf numFmtId="0" fontId="2" fillId="0" borderId="2" xfId="0" applyFont="1" applyBorder="1" applyAlignment="1">
      <alignment vertical="top" wrapText="1"/>
    </xf>
    <xf numFmtId="0" fontId="2" fillId="0" borderId="1" xfId="0" applyFont="1" applyBorder="1" applyAlignment="1">
      <alignment vertical="top" wrapText="1"/>
    </xf>
    <xf numFmtId="0" fontId="2" fillId="0" borderId="3" xfId="0" applyFont="1" applyBorder="1" applyAlignment="1">
      <alignment horizontal="left" vertical="top" wrapText="1"/>
    </xf>
    <xf numFmtId="0" fontId="2" fillId="0" borderId="4" xfId="0" applyFont="1" applyBorder="1" applyAlignment="1">
      <alignment horizontal="left" vertical="top" wrapText="1"/>
    </xf>
    <xf numFmtId="0" fontId="2" fillId="0" borderId="2" xfId="0" applyFont="1" applyBorder="1" applyAlignment="1">
      <alignment horizontal="left" vertical="top" wrapText="1"/>
    </xf>
    <xf numFmtId="178" fontId="2" fillId="9" borderId="8" xfId="0" applyNumberFormat="1" applyFont="1" applyFill="1" applyBorder="1" applyAlignment="1">
      <alignment horizontal="center" vertical="center"/>
    </xf>
    <xf numFmtId="178" fontId="2" fillId="9" borderId="9" xfId="0" applyNumberFormat="1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176" fontId="2" fillId="0" borderId="1" xfId="0" applyNumberFormat="1" applyFont="1" applyBorder="1" applyAlignment="1">
      <alignment horizontal="center" vertical="center"/>
    </xf>
    <xf numFmtId="0" fontId="2" fillId="0" borderId="0" xfId="0" applyFont="1" applyAlignment="1">
      <alignment horizontal="left" vertical="center"/>
    </xf>
    <xf numFmtId="0" fontId="2" fillId="0" borderId="1" xfId="0" applyFont="1" applyBorder="1" applyAlignment="1">
      <alignment horizontal="left" vertical="center" wrapText="1"/>
    </xf>
    <xf numFmtId="0" fontId="0" fillId="0" borderId="0" xfId="0" applyAlignment="1">
      <alignment horizontal="center" vertical="center"/>
    </xf>
    <xf numFmtId="0" fontId="6" fillId="4" borderId="1" xfId="0" applyFont="1" applyFill="1" applyBorder="1" applyAlignment="1">
      <alignment horizontal="center" vertical="center"/>
    </xf>
    <xf numFmtId="0" fontId="9" fillId="0" borderId="8" xfId="0" applyFont="1" applyFill="1" applyBorder="1" applyAlignment="1">
      <alignment horizontal="center" vertical="center"/>
    </xf>
    <xf numFmtId="0" fontId="9" fillId="0" borderId="11" xfId="0" applyFont="1" applyFill="1" applyBorder="1" applyAlignment="1">
      <alignment horizontal="center" vertical="center"/>
    </xf>
    <xf numFmtId="0" fontId="9" fillId="0" borderId="9" xfId="0" applyFont="1" applyFill="1" applyBorder="1" applyAlignment="1">
      <alignment horizontal="center" vertical="center"/>
    </xf>
    <xf numFmtId="180" fontId="9" fillId="0" borderId="1" xfId="0" applyNumberFormat="1" applyFont="1" applyFill="1" applyBorder="1" applyAlignment="1">
      <alignment horizontal="right" vertical="center"/>
    </xf>
    <xf numFmtId="180" fontId="9" fillId="0" borderId="8" xfId="0" applyNumberFormat="1" applyFont="1" applyFill="1" applyBorder="1" applyAlignment="1">
      <alignment horizontal="right" vertical="center"/>
    </xf>
    <xf numFmtId="0" fontId="6" fillId="4" borderId="3" xfId="0" applyFont="1" applyFill="1" applyBorder="1" applyAlignment="1">
      <alignment horizontal="center" vertical="center"/>
    </xf>
    <xf numFmtId="0" fontId="6" fillId="4" borderId="4" xfId="0" applyFont="1" applyFill="1" applyBorder="1" applyAlignment="1">
      <alignment horizontal="center" vertical="center"/>
    </xf>
    <xf numFmtId="0" fontId="6" fillId="4" borderId="2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right" vertical="center"/>
    </xf>
    <xf numFmtId="0" fontId="9" fillId="0" borderId="8" xfId="0" applyFont="1" applyFill="1" applyBorder="1" applyAlignment="1">
      <alignment horizontal="right" vertical="center"/>
    </xf>
    <xf numFmtId="0" fontId="9" fillId="0" borderId="12" xfId="0" applyFont="1" applyFill="1" applyBorder="1" applyAlignment="1">
      <alignment horizontal="center" vertical="center"/>
    </xf>
    <xf numFmtId="0" fontId="9" fillId="0" borderId="6" xfId="0" applyFont="1" applyFill="1" applyBorder="1" applyAlignment="1">
      <alignment horizontal="center" vertical="center"/>
    </xf>
    <xf numFmtId="0" fontId="6" fillId="4" borderId="8" xfId="0" applyFont="1" applyFill="1" applyBorder="1" applyAlignment="1">
      <alignment horizontal="center" vertical="center" wrapText="1"/>
    </xf>
    <xf numFmtId="0" fontId="6" fillId="4" borderId="9" xfId="0" applyFont="1" applyFill="1" applyBorder="1" applyAlignment="1">
      <alignment horizontal="center" vertical="center" wrapText="1"/>
    </xf>
    <xf numFmtId="0" fontId="6" fillId="4" borderId="8" xfId="0" applyFont="1" applyFill="1" applyBorder="1" applyAlignment="1">
      <alignment horizontal="center" vertical="center"/>
    </xf>
    <xf numFmtId="0" fontId="6" fillId="4" borderId="11" xfId="0" applyFont="1" applyFill="1" applyBorder="1" applyAlignment="1">
      <alignment horizontal="center" vertical="center"/>
    </xf>
    <xf numFmtId="0" fontId="6" fillId="4" borderId="9" xfId="0" applyFont="1" applyFill="1" applyBorder="1" applyAlignment="1">
      <alignment horizontal="center" vertical="center"/>
    </xf>
    <xf numFmtId="179" fontId="9" fillId="0" borderId="1" xfId="0" applyNumberFormat="1" applyFont="1" applyFill="1" applyBorder="1" applyAlignment="1">
      <alignment horizontal="right" vertical="center"/>
    </xf>
    <xf numFmtId="179" fontId="9" fillId="0" borderId="8" xfId="0" applyNumberFormat="1" applyFont="1" applyFill="1" applyBorder="1" applyAlignment="1">
      <alignment horizontal="right" vertical="center"/>
    </xf>
    <xf numFmtId="179" fontId="9" fillId="0" borderId="11" xfId="0" applyNumberFormat="1" applyFont="1" applyFill="1" applyBorder="1" applyAlignment="1">
      <alignment horizontal="right" vertical="center"/>
    </xf>
    <xf numFmtId="180" fontId="9" fillId="0" borderId="11" xfId="0" applyNumberFormat="1" applyFont="1" applyFill="1" applyBorder="1" applyAlignment="1">
      <alignment horizontal="right" vertical="center"/>
    </xf>
    <xf numFmtId="0" fontId="6" fillId="4" borderId="12" xfId="0" applyFont="1" applyFill="1" applyBorder="1" applyAlignment="1">
      <alignment horizontal="center" vertical="center" wrapText="1"/>
    </xf>
    <xf numFmtId="0" fontId="6" fillId="4" borderId="6" xfId="0" applyFont="1" applyFill="1" applyBorder="1" applyAlignment="1">
      <alignment horizontal="center" vertical="center" wrapText="1"/>
    </xf>
    <xf numFmtId="0" fontId="6" fillId="4" borderId="7" xfId="0" applyFont="1" applyFill="1" applyBorder="1" applyAlignment="1">
      <alignment horizontal="center" vertical="center" wrapText="1"/>
    </xf>
    <xf numFmtId="0" fontId="9" fillId="0" borderId="12" xfId="0" applyFont="1" applyFill="1" applyBorder="1" applyAlignment="1">
      <alignment horizontal="right" vertical="center"/>
    </xf>
    <xf numFmtId="0" fontId="9" fillId="0" borderId="6" xfId="0" applyFont="1" applyFill="1" applyBorder="1" applyAlignment="1">
      <alignment horizontal="right" vertical="center"/>
    </xf>
    <xf numFmtId="0" fontId="6" fillId="4" borderId="11" xfId="0" applyFont="1" applyFill="1" applyBorder="1" applyAlignment="1">
      <alignment horizontal="center" vertical="center" wrapText="1"/>
    </xf>
    <xf numFmtId="0" fontId="6" fillId="4" borderId="12" xfId="0" applyFont="1" applyFill="1" applyBorder="1" applyAlignment="1">
      <alignment horizontal="center" vertical="center"/>
    </xf>
    <xf numFmtId="0" fontId="6" fillId="4" borderId="7" xfId="0" applyFont="1" applyFill="1" applyBorder="1" applyAlignment="1">
      <alignment horizontal="center" vertical="center"/>
    </xf>
    <xf numFmtId="0" fontId="2" fillId="4" borderId="10" xfId="0" applyFont="1" applyFill="1" applyBorder="1" applyAlignment="1">
      <alignment horizontal="center" vertical="center"/>
    </xf>
    <xf numFmtId="0" fontId="6" fillId="4" borderId="6" xfId="0" applyFont="1" applyFill="1" applyBorder="1" applyAlignment="1">
      <alignment horizontal="center" vertical="center"/>
    </xf>
    <xf numFmtId="0" fontId="2" fillId="0" borderId="8" xfId="0" applyFont="1" applyFill="1" applyBorder="1" applyAlignment="1">
      <alignment horizontal="center" vertical="center" wrapText="1"/>
    </xf>
    <xf numFmtId="0" fontId="2" fillId="0" borderId="11" xfId="0" applyFont="1" applyFill="1" applyBorder="1" applyAlignment="1">
      <alignment horizontal="center" vertical="center" wrapText="1"/>
    </xf>
    <xf numFmtId="0" fontId="2" fillId="0" borderId="9" xfId="0" applyFont="1" applyFill="1" applyBorder="1" applyAlignment="1">
      <alignment horizontal="center" vertical="center" wrapText="1"/>
    </xf>
    <xf numFmtId="0" fontId="2" fillId="0" borderId="8" xfId="0" applyFont="1" applyFill="1" applyBorder="1" applyAlignment="1">
      <alignment horizontal="center" vertical="center"/>
    </xf>
    <xf numFmtId="0" fontId="2" fillId="0" borderId="11" xfId="0" applyFont="1" applyFill="1" applyBorder="1" applyAlignment="1">
      <alignment horizontal="center" vertical="center"/>
    </xf>
    <xf numFmtId="0" fontId="2" fillId="0" borderId="9" xfId="0" applyFont="1" applyFill="1" applyBorder="1" applyAlignment="1">
      <alignment horizontal="center" vertical="center"/>
    </xf>
    <xf numFmtId="0" fontId="6" fillId="4" borderId="8" xfId="0" applyFont="1" applyFill="1" applyBorder="1" applyAlignment="1">
      <alignment horizontal="left" vertical="center" wrapText="1"/>
    </xf>
    <xf numFmtId="0" fontId="6" fillId="4" borderId="11" xfId="0" applyFont="1" applyFill="1" applyBorder="1" applyAlignment="1">
      <alignment horizontal="left" vertical="center" wrapText="1"/>
    </xf>
    <xf numFmtId="0" fontId="6" fillId="4" borderId="9" xfId="0" applyFont="1" applyFill="1" applyBorder="1" applyAlignment="1">
      <alignment horizontal="left" vertical="center" wrapText="1"/>
    </xf>
    <xf numFmtId="0" fontId="9" fillId="11" borderId="8" xfId="0" applyFont="1" applyFill="1" applyBorder="1" applyAlignment="1">
      <alignment horizontal="center" vertical="center"/>
    </xf>
    <xf numFmtId="0" fontId="9" fillId="11" borderId="11" xfId="0" applyFont="1" applyFill="1" applyBorder="1" applyAlignment="1">
      <alignment horizontal="center" vertical="center"/>
    </xf>
    <xf numFmtId="0" fontId="6" fillId="4" borderId="8" xfId="0" applyFont="1" applyFill="1" applyBorder="1" applyAlignment="1">
      <alignment horizontal="left" vertical="center"/>
    </xf>
    <xf numFmtId="0" fontId="6" fillId="4" borderId="11" xfId="0" applyFont="1" applyFill="1" applyBorder="1" applyAlignment="1">
      <alignment horizontal="left" vertical="center"/>
    </xf>
    <xf numFmtId="0" fontId="6" fillId="4" borderId="9" xfId="0" applyFont="1" applyFill="1" applyBorder="1" applyAlignment="1">
      <alignment horizontal="left" vertical="center"/>
    </xf>
    <xf numFmtId="0" fontId="6" fillId="4" borderId="12" xfId="0" applyFont="1" applyFill="1" applyBorder="1" applyAlignment="1">
      <alignment horizontal="left" vertical="center" wrapText="1"/>
    </xf>
    <xf numFmtId="0" fontId="6" fillId="4" borderId="6" xfId="0" applyFont="1" applyFill="1" applyBorder="1" applyAlignment="1">
      <alignment horizontal="left" vertical="center" wrapText="1"/>
    </xf>
    <xf numFmtId="0" fontId="6" fillId="4" borderId="7" xfId="0" applyFont="1" applyFill="1" applyBorder="1" applyAlignment="1">
      <alignment horizontal="left" vertical="center" wrapText="1"/>
    </xf>
    <xf numFmtId="0" fontId="9" fillId="11" borderId="12" xfId="0" applyFont="1" applyFill="1" applyBorder="1" applyAlignment="1">
      <alignment horizontal="right" vertical="center"/>
    </xf>
    <xf numFmtId="0" fontId="9" fillId="11" borderId="6" xfId="0" applyFont="1" applyFill="1" applyBorder="1" applyAlignment="1">
      <alignment horizontal="right" vertical="center"/>
    </xf>
    <xf numFmtId="179" fontId="9" fillId="11" borderId="1" xfId="0" applyNumberFormat="1" applyFont="1" applyFill="1" applyBorder="1" applyAlignment="1">
      <alignment horizontal="right" vertical="center"/>
    </xf>
    <xf numFmtId="179" fontId="9" fillId="11" borderId="8" xfId="0" applyNumberFormat="1" applyFont="1" applyFill="1" applyBorder="1" applyAlignment="1">
      <alignment horizontal="right" vertical="center"/>
    </xf>
    <xf numFmtId="179" fontId="9" fillId="11" borderId="11" xfId="0" applyNumberFormat="1" applyFont="1" applyFill="1" applyBorder="1" applyAlignment="1">
      <alignment horizontal="right" vertical="center"/>
    </xf>
    <xf numFmtId="180" fontId="9" fillId="11" borderId="1" xfId="0" applyNumberFormat="1" applyFont="1" applyFill="1" applyBorder="1" applyAlignment="1">
      <alignment horizontal="right" vertical="center"/>
    </xf>
    <xf numFmtId="180" fontId="9" fillId="11" borderId="8" xfId="0" applyNumberFormat="1" applyFont="1" applyFill="1" applyBorder="1" applyAlignment="1">
      <alignment horizontal="right" vertical="center"/>
    </xf>
    <xf numFmtId="0" fontId="6" fillId="4" borderId="1" xfId="0" applyFont="1" applyFill="1" applyBorder="1" applyAlignment="1">
      <alignment horizontal="left" vertical="center"/>
    </xf>
    <xf numFmtId="1" fontId="9" fillId="11" borderId="8" xfId="0" applyNumberFormat="1" applyFont="1" applyFill="1" applyBorder="1" applyAlignment="1">
      <alignment horizontal="center" vertical="center"/>
    </xf>
    <xf numFmtId="1" fontId="9" fillId="11" borderId="11" xfId="0" applyNumberFormat="1" applyFont="1" applyFill="1" applyBorder="1" applyAlignment="1">
      <alignment horizontal="center" vertical="center"/>
    </xf>
    <xf numFmtId="0" fontId="6" fillId="4" borderId="3" xfId="0" applyFont="1" applyFill="1" applyBorder="1" applyAlignment="1">
      <alignment horizontal="left" vertical="center"/>
    </xf>
    <xf numFmtId="0" fontId="6" fillId="4" borderId="4" xfId="0" applyFont="1" applyFill="1" applyBorder="1" applyAlignment="1">
      <alignment horizontal="left" vertical="center"/>
    </xf>
    <xf numFmtId="0" fontId="9" fillId="11" borderId="1" xfId="0" applyFont="1" applyFill="1" applyBorder="1" applyAlignment="1">
      <alignment horizontal="right" vertical="center"/>
    </xf>
    <xf numFmtId="0" fontId="9" fillId="11" borderId="8" xfId="0" applyFont="1" applyFill="1" applyBorder="1" applyAlignment="1">
      <alignment horizontal="right" vertical="center"/>
    </xf>
    <xf numFmtId="0" fontId="6" fillId="4" borderId="2" xfId="0" applyFont="1" applyFill="1" applyBorder="1" applyAlignment="1">
      <alignment horizontal="left" vertical="center"/>
    </xf>
    <xf numFmtId="180" fontId="9" fillId="11" borderId="11" xfId="0" applyNumberFormat="1" applyFont="1" applyFill="1" applyBorder="1" applyAlignment="1">
      <alignment horizontal="right" vertical="center"/>
    </xf>
    <xf numFmtId="181" fontId="9" fillId="0" borderId="12" xfId="0" applyNumberFormat="1" applyFont="1" applyFill="1" applyBorder="1" applyAlignment="1">
      <alignment horizontal="center" vertical="center"/>
    </xf>
    <xf numFmtId="181" fontId="9" fillId="0" borderId="6" xfId="0" applyNumberFormat="1" applyFont="1" applyFill="1" applyBorder="1" applyAlignment="1">
      <alignment horizontal="center" vertical="center"/>
    </xf>
    <xf numFmtId="0" fontId="6" fillId="4" borderId="1" xfId="0" applyFont="1" applyFill="1" applyBorder="1" applyAlignment="1">
      <alignment horizontal="left" vertical="center" wrapText="1"/>
    </xf>
    <xf numFmtId="182" fontId="9" fillId="0" borderId="8" xfId="0" applyNumberFormat="1" applyFont="1" applyFill="1" applyBorder="1" applyAlignment="1">
      <alignment horizontal="center" vertical="center"/>
    </xf>
    <xf numFmtId="182" fontId="9" fillId="0" borderId="11" xfId="0" applyNumberFormat="1" applyFont="1" applyFill="1" applyBorder="1" applyAlignment="1">
      <alignment horizontal="center" vertical="center"/>
    </xf>
    <xf numFmtId="0" fontId="15" fillId="12" borderId="18" xfId="0" applyFont="1" applyFill="1" applyBorder="1" applyAlignment="1">
      <alignment horizontal="center" vertical="center"/>
    </xf>
    <xf numFmtId="0" fontId="15" fillId="12" borderId="19" xfId="0" applyFont="1" applyFill="1" applyBorder="1" applyAlignment="1">
      <alignment horizontal="center" vertical="center"/>
    </xf>
    <xf numFmtId="0" fontId="9" fillId="10" borderId="17" xfId="0" applyFont="1" applyFill="1" applyBorder="1" applyAlignment="1">
      <alignment horizontal="center" vertical="center"/>
    </xf>
    <xf numFmtId="0" fontId="9" fillId="10" borderId="11" xfId="0" applyFont="1" applyFill="1" applyBorder="1" applyAlignment="1">
      <alignment horizontal="center" vertical="center"/>
    </xf>
    <xf numFmtId="0" fontId="9" fillId="10" borderId="9" xfId="0" applyFont="1" applyFill="1" applyBorder="1" applyAlignment="1">
      <alignment horizontal="center" vertical="center"/>
    </xf>
    <xf numFmtId="1" fontId="19" fillId="10" borderId="8" xfId="0" applyNumberFormat="1" applyFont="1" applyFill="1" applyBorder="1" applyAlignment="1">
      <alignment horizontal="center" vertical="center"/>
    </xf>
    <xf numFmtId="1" fontId="19" fillId="10" borderId="11" xfId="0" applyNumberFormat="1" applyFont="1" applyFill="1" applyBorder="1" applyAlignment="1">
      <alignment horizontal="center" vertical="center"/>
    </xf>
    <xf numFmtId="0" fontId="15" fillId="12" borderId="24" xfId="0" applyFont="1" applyFill="1" applyBorder="1" applyAlignment="1">
      <alignment horizontal="left" vertical="center" wrapText="1"/>
    </xf>
    <xf numFmtId="0" fontId="15" fillId="12" borderId="26" xfId="0" applyFont="1" applyFill="1" applyBorder="1" applyAlignment="1">
      <alignment horizontal="left" vertical="center"/>
    </xf>
    <xf numFmtId="0" fontId="15" fillId="12" borderId="25" xfId="0" applyFont="1" applyFill="1" applyBorder="1" applyAlignment="1">
      <alignment horizontal="left" vertical="center"/>
    </xf>
    <xf numFmtId="0" fontId="2" fillId="0" borderId="0" xfId="0" applyFont="1" applyFill="1" applyAlignment="1">
      <alignment horizontal="left" vertical="center" wrapText="1"/>
    </xf>
    <xf numFmtId="179" fontId="9" fillId="10" borderId="9" xfId="0" applyNumberFormat="1" applyFont="1" applyFill="1" applyBorder="1" applyAlignment="1">
      <alignment horizontal="right" vertical="center"/>
    </xf>
    <xf numFmtId="179" fontId="9" fillId="10" borderId="8" xfId="0" applyNumberFormat="1" applyFont="1" applyFill="1" applyBorder="1" applyAlignment="1">
      <alignment horizontal="right" vertical="center"/>
    </xf>
    <xf numFmtId="179" fontId="9" fillId="10" borderId="11" xfId="0" applyNumberFormat="1" applyFont="1" applyFill="1" applyBorder="1" applyAlignment="1">
      <alignment horizontal="right" vertical="center"/>
    </xf>
    <xf numFmtId="0" fontId="9" fillId="10" borderId="6" xfId="0" applyFont="1" applyFill="1" applyBorder="1" applyAlignment="1">
      <alignment horizontal="right" vertical="center"/>
    </xf>
    <xf numFmtId="0" fontId="9" fillId="10" borderId="12" xfId="0" applyFont="1" applyFill="1" applyBorder="1" applyAlignment="1">
      <alignment horizontal="right" vertical="center"/>
    </xf>
    <xf numFmtId="180" fontId="9" fillId="10" borderId="9" xfId="0" applyNumberFormat="1" applyFont="1" applyFill="1" applyBorder="1" applyAlignment="1">
      <alignment horizontal="right" vertical="center"/>
    </xf>
    <xf numFmtId="180" fontId="9" fillId="10" borderId="8" xfId="0" applyNumberFormat="1" applyFont="1" applyFill="1" applyBorder="1" applyAlignment="1">
      <alignment horizontal="right" vertical="center"/>
    </xf>
    <xf numFmtId="180" fontId="9" fillId="10" borderId="1" xfId="0" applyNumberFormat="1" applyFont="1" applyFill="1" applyBorder="1" applyAlignment="1">
      <alignment horizontal="right" vertical="center"/>
    </xf>
    <xf numFmtId="180" fontId="9" fillId="10" borderId="11" xfId="0" applyNumberFormat="1" applyFont="1" applyFill="1" applyBorder="1" applyAlignment="1">
      <alignment horizontal="right" vertical="center"/>
    </xf>
    <xf numFmtId="0" fontId="9" fillId="10" borderId="9" xfId="0" applyFont="1" applyFill="1" applyBorder="1" applyAlignment="1">
      <alignment horizontal="right" vertical="center"/>
    </xf>
    <xf numFmtId="0" fontId="9" fillId="10" borderId="8" xfId="0" applyFont="1" applyFill="1" applyBorder="1" applyAlignment="1">
      <alignment horizontal="right" vertical="center"/>
    </xf>
    <xf numFmtId="0" fontId="9" fillId="10" borderId="1" xfId="0" applyFont="1" applyFill="1" applyBorder="1" applyAlignment="1">
      <alignment horizontal="right" vertical="center"/>
    </xf>
    <xf numFmtId="0" fontId="9" fillId="10" borderId="12" xfId="0" applyFont="1" applyFill="1" applyBorder="1" applyAlignment="1">
      <alignment horizontal="center" vertical="center"/>
    </xf>
    <xf numFmtId="0" fontId="9" fillId="10" borderId="6" xfId="0" applyFont="1" applyFill="1" applyBorder="1" applyAlignment="1">
      <alignment horizontal="center" vertical="center"/>
    </xf>
    <xf numFmtId="0" fontId="15" fillId="12" borderId="20" xfId="0" applyFont="1" applyFill="1" applyBorder="1" applyAlignment="1">
      <alignment horizontal="center" vertical="center"/>
    </xf>
    <xf numFmtId="0" fontId="15" fillId="12" borderId="21" xfId="0" applyFont="1" applyFill="1" applyBorder="1" applyAlignment="1">
      <alignment horizontal="center" vertical="center"/>
    </xf>
    <xf numFmtId="0" fontId="15" fillId="12" borderId="22" xfId="0" applyFont="1" applyFill="1" applyBorder="1" applyAlignment="1">
      <alignment horizontal="center" vertical="center"/>
    </xf>
    <xf numFmtId="0" fontId="15" fillId="12" borderId="23" xfId="0" applyFont="1" applyFill="1" applyBorder="1" applyAlignment="1">
      <alignment horizontal="center" vertical="center"/>
    </xf>
    <xf numFmtId="0" fontId="7" fillId="0" borderId="16" xfId="0" applyFont="1" applyFill="1" applyBorder="1" applyAlignment="1">
      <alignment horizontal="center" vertical="center" wrapText="1"/>
    </xf>
    <xf numFmtId="0" fontId="7" fillId="0" borderId="13" xfId="0" applyFont="1" applyFill="1" applyBorder="1" applyAlignment="1">
      <alignment horizontal="center" vertical="center" wrapText="1"/>
    </xf>
    <xf numFmtId="0" fontId="7" fillId="0" borderId="14" xfId="0" applyFont="1" applyFill="1" applyBorder="1" applyAlignment="1">
      <alignment horizontal="center" vertical="center" wrapText="1"/>
    </xf>
    <xf numFmtId="0" fontId="9" fillId="10" borderId="8" xfId="0" applyFont="1" applyFill="1" applyBorder="1" applyAlignment="1">
      <alignment horizontal="center" vertical="center"/>
    </xf>
    <xf numFmtId="0" fontId="15" fillId="12" borderId="18" xfId="0" applyFont="1" applyFill="1" applyBorder="1" applyAlignment="1">
      <alignment horizontal="left" vertical="center"/>
    </xf>
    <xf numFmtId="0" fontId="15" fillId="12" borderId="20" xfId="0" applyFont="1" applyFill="1" applyBorder="1" applyAlignment="1">
      <alignment horizontal="left" vertical="center"/>
    </xf>
    <xf numFmtId="0" fontId="15" fillId="12" borderId="15" xfId="0" applyFont="1" applyFill="1" applyBorder="1" applyAlignment="1">
      <alignment horizontal="center" vertical="center" wrapText="1"/>
    </xf>
    <xf numFmtId="0" fontId="7" fillId="0" borderId="8" xfId="0" applyFont="1" applyFill="1" applyBorder="1" applyAlignment="1">
      <alignment horizontal="center" vertical="center" wrapText="1"/>
    </xf>
    <xf numFmtId="0" fontId="7" fillId="0" borderId="11" xfId="0" applyFont="1" applyFill="1" applyBorder="1" applyAlignment="1">
      <alignment horizontal="center" vertical="center" wrapText="1"/>
    </xf>
    <xf numFmtId="0" fontId="7" fillId="0" borderId="9" xfId="0" applyFont="1" applyFill="1" applyBorder="1" applyAlignment="1">
      <alignment horizontal="center" vertical="center" wrapText="1"/>
    </xf>
    <xf numFmtId="0" fontId="15" fillId="12" borderId="15" xfId="0" applyFont="1" applyFill="1" applyBorder="1" applyAlignment="1">
      <alignment horizontal="left" vertical="center" wrapText="1"/>
    </xf>
    <xf numFmtId="0" fontId="15" fillId="12" borderId="15" xfId="0" applyFont="1" applyFill="1" applyBorder="1" applyAlignment="1">
      <alignment horizontal="center" vertical="center"/>
    </xf>
    <xf numFmtId="0" fontId="15" fillId="12" borderId="15" xfId="0" applyFont="1" applyFill="1" applyBorder="1" applyAlignment="1">
      <alignment horizontal="left" vertical="center"/>
    </xf>
    <xf numFmtId="0" fontId="15" fillId="12" borderId="24" xfId="0" applyFont="1" applyFill="1" applyBorder="1" applyAlignment="1">
      <alignment horizontal="left" vertical="center"/>
    </xf>
    <xf numFmtId="0" fontId="14" fillId="12" borderId="15" xfId="0" applyFont="1" applyFill="1" applyBorder="1" applyAlignment="1">
      <alignment horizontal="center" vertical="center"/>
    </xf>
    <xf numFmtId="0" fontId="15" fillId="12" borderId="29" xfId="0" applyFont="1" applyFill="1" applyBorder="1" applyAlignment="1">
      <alignment horizontal="left" vertical="center" wrapText="1"/>
    </xf>
    <xf numFmtId="0" fontId="15" fillId="12" borderId="18" xfId="0" applyFont="1" applyFill="1" applyBorder="1" applyAlignment="1">
      <alignment horizontal="left" vertical="center" wrapText="1"/>
    </xf>
    <xf numFmtId="0" fontId="7" fillId="0" borderId="42" xfId="0" applyFont="1" applyFill="1" applyBorder="1" applyAlignment="1">
      <alignment horizontal="center" vertical="center" wrapText="1"/>
    </xf>
    <xf numFmtId="0" fontId="7" fillId="0" borderId="38" xfId="0" applyFont="1" applyFill="1" applyBorder="1" applyAlignment="1">
      <alignment horizontal="center" vertical="center" wrapText="1"/>
    </xf>
    <xf numFmtId="0" fontId="14" fillId="12" borderId="27" xfId="0" applyFont="1" applyFill="1" applyBorder="1" applyAlignment="1">
      <alignment horizontal="center" vertical="center"/>
    </xf>
    <xf numFmtId="0" fontId="14" fillId="12" borderId="28" xfId="0" applyFont="1" applyFill="1" applyBorder="1" applyAlignment="1">
      <alignment horizontal="center" vertical="center"/>
    </xf>
    <xf numFmtId="0" fontId="14" fillId="12" borderId="39" xfId="0" applyFont="1" applyFill="1" applyBorder="1" applyAlignment="1">
      <alignment horizontal="center" vertical="center"/>
    </xf>
    <xf numFmtId="0" fontId="14" fillId="12" borderId="29" xfId="0" applyFont="1" applyFill="1" applyBorder="1" applyAlignment="1">
      <alignment horizontal="center" vertical="center"/>
    </xf>
    <xf numFmtId="0" fontId="14" fillId="12" borderId="18" xfId="0" applyFont="1" applyFill="1" applyBorder="1" applyAlignment="1">
      <alignment horizontal="center" vertical="center"/>
    </xf>
    <xf numFmtId="0" fontId="15" fillId="12" borderId="18" xfId="0" applyFont="1" applyFill="1" applyBorder="1" applyAlignment="1">
      <alignment horizontal="center" vertical="center" wrapText="1"/>
    </xf>
    <xf numFmtId="0" fontId="15" fillId="12" borderId="19" xfId="0" applyFont="1" applyFill="1" applyBorder="1" applyAlignment="1">
      <alignment horizontal="center" vertical="center" wrapText="1"/>
    </xf>
    <xf numFmtId="0" fontId="15" fillId="12" borderId="20" xfId="0" applyFont="1" applyFill="1" applyBorder="1" applyAlignment="1">
      <alignment horizontal="center" vertical="center" wrapText="1"/>
    </xf>
    <xf numFmtId="0" fontId="15" fillId="12" borderId="49" xfId="0" applyFont="1" applyFill="1" applyBorder="1" applyAlignment="1">
      <alignment horizontal="center" vertical="center" wrapText="1"/>
    </xf>
    <xf numFmtId="0" fontId="15" fillId="12" borderId="39" xfId="0" applyFont="1" applyFill="1" applyBorder="1" applyAlignment="1">
      <alignment horizontal="center" vertical="center" wrapText="1"/>
    </xf>
    <xf numFmtId="0" fontId="15" fillId="12" borderId="50" xfId="0" applyFont="1" applyFill="1" applyBorder="1" applyAlignment="1">
      <alignment horizontal="center" vertical="center" wrapText="1"/>
    </xf>
    <xf numFmtId="0" fontId="15" fillId="12" borderId="51" xfId="0" applyFont="1" applyFill="1" applyBorder="1" applyAlignment="1">
      <alignment horizontal="center" vertical="center" wrapText="1"/>
    </xf>
    <xf numFmtId="0" fontId="15" fillId="12" borderId="29" xfId="0" applyFont="1" applyFill="1" applyBorder="1" applyAlignment="1">
      <alignment horizontal="left" vertical="center"/>
    </xf>
    <xf numFmtId="0" fontId="9" fillId="0" borderId="43" xfId="0" applyFont="1" applyFill="1" applyBorder="1" applyAlignment="1">
      <alignment horizontal="center" vertical="center"/>
    </xf>
    <xf numFmtId="0" fontId="9" fillId="0" borderId="17" xfId="0" applyFont="1" applyFill="1" applyBorder="1" applyAlignment="1">
      <alignment horizontal="center" vertical="center"/>
    </xf>
    <xf numFmtId="0" fontId="9" fillId="0" borderId="30" xfId="0" applyFont="1" applyFill="1" applyBorder="1" applyAlignment="1">
      <alignment horizontal="center" vertical="center"/>
    </xf>
    <xf numFmtId="180" fontId="9" fillId="10" borderId="44" xfId="0" applyNumberFormat="1" applyFont="1" applyFill="1" applyBorder="1" applyAlignment="1">
      <alignment horizontal="right" vertical="center"/>
    </xf>
    <xf numFmtId="0" fontId="9" fillId="10" borderId="44" xfId="0" applyFont="1" applyFill="1" applyBorder="1" applyAlignment="1">
      <alignment horizontal="right" vertical="center"/>
    </xf>
    <xf numFmtId="180" fontId="9" fillId="10" borderId="17" xfId="0" applyNumberFormat="1" applyFont="1" applyFill="1" applyBorder="1" applyAlignment="1">
      <alignment horizontal="right" vertical="center"/>
    </xf>
    <xf numFmtId="179" fontId="9" fillId="10" borderId="17" xfId="0" applyNumberFormat="1" applyFont="1" applyFill="1" applyBorder="1" applyAlignment="1">
      <alignment horizontal="right" vertical="center"/>
    </xf>
    <xf numFmtId="179" fontId="9" fillId="10" borderId="44" xfId="0" applyNumberFormat="1" applyFont="1" applyFill="1" applyBorder="1" applyAlignment="1">
      <alignment horizontal="right" vertical="center"/>
    </xf>
    <xf numFmtId="2" fontId="9" fillId="10" borderId="43" xfId="0" applyNumberFormat="1" applyFont="1" applyFill="1" applyBorder="1" applyAlignment="1">
      <alignment horizontal="right" vertical="center"/>
    </xf>
    <xf numFmtId="2" fontId="9" fillId="10" borderId="6" xfId="0" applyNumberFormat="1" applyFont="1" applyFill="1" applyBorder="1" applyAlignment="1">
      <alignment horizontal="right" vertical="center"/>
    </xf>
    <xf numFmtId="2" fontId="9" fillId="10" borderId="12" xfId="0" applyNumberFormat="1" applyFont="1" applyFill="1" applyBorder="1" applyAlignment="1">
      <alignment horizontal="right" vertical="center"/>
    </xf>
    <xf numFmtId="0" fontId="15" fillId="12" borderId="32" xfId="0" applyFont="1" applyFill="1" applyBorder="1" applyAlignment="1">
      <alignment horizontal="left" vertical="center" wrapText="1"/>
    </xf>
    <xf numFmtId="0" fontId="15" fillId="12" borderId="33" xfId="0" applyFont="1" applyFill="1" applyBorder="1" applyAlignment="1">
      <alignment horizontal="left" vertical="center" wrapText="1"/>
    </xf>
    <xf numFmtId="0" fontId="15" fillId="12" borderId="41" xfId="0" applyFont="1" applyFill="1" applyBorder="1" applyAlignment="1">
      <alignment horizontal="left" vertical="center" wrapText="1"/>
    </xf>
    <xf numFmtId="2" fontId="9" fillId="10" borderId="45" xfId="0" applyNumberFormat="1" applyFont="1" applyFill="1" applyBorder="1" applyAlignment="1">
      <alignment horizontal="right" vertical="center"/>
    </xf>
    <xf numFmtId="2" fontId="9" fillId="10" borderId="35" xfId="0" applyNumberFormat="1" applyFont="1" applyFill="1" applyBorder="1" applyAlignment="1">
      <alignment horizontal="right" vertical="center"/>
    </xf>
    <xf numFmtId="2" fontId="9" fillId="10" borderId="34" xfId="0" applyNumberFormat="1" applyFont="1" applyFill="1" applyBorder="1" applyAlignment="1">
      <alignment horizontal="right" vertical="center"/>
    </xf>
    <xf numFmtId="187" fontId="9" fillId="0" borderId="8" xfId="0" applyNumberFormat="1" applyFont="1" applyFill="1" applyBorder="1" applyAlignment="1">
      <alignment horizontal="center" vertical="center"/>
    </xf>
    <xf numFmtId="187" fontId="9" fillId="0" borderId="11" xfId="0" applyNumberFormat="1" applyFont="1" applyFill="1" applyBorder="1" applyAlignment="1">
      <alignment horizontal="center" vertical="center"/>
    </xf>
    <xf numFmtId="187" fontId="9" fillId="0" borderId="9" xfId="0" applyNumberFormat="1" applyFont="1" applyFill="1" applyBorder="1" applyAlignment="1">
      <alignment horizontal="center" vertical="center"/>
    </xf>
    <xf numFmtId="184" fontId="9" fillId="10" borderId="1" xfId="0" applyNumberFormat="1" applyFont="1" applyFill="1" applyBorder="1" applyAlignment="1">
      <alignment horizontal="right" vertical="center"/>
    </xf>
    <xf numFmtId="184" fontId="9" fillId="10" borderId="8" xfId="0" applyNumberFormat="1" applyFont="1" applyFill="1" applyBorder="1" applyAlignment="1">
      <alignment horizontal="right" vertical="center"/>
    </xf>
    <xf numFmtId="0" fontId="6" fillId="0" borderId="13" xfId="0" applyFont="1" applyFill="1" applyBorder="1" applyAlignment="1">
      <alignment horizontal="center" vertical="center" wrapText="1"/>
    </xf>
    <xf numFmtId="0" fontId="6" fillId="0" borderId="14" xfId="0" applyFont="1" applyFill="1" applyBorder="1" applyAlignment="1">
      <alignment horizontal="center" vertical="center" wrapText="1"/>
    </xf>
    <xf numFmtId="184" fontId="9" fillId="10" borderId="11" xfId="0" applyNumberFormat="1" applyFont="1" applyFill="1" applyBorder="1" applyAlignment="1">
      <alignment horizontal="right" vertical="center"/>
    </xf>
    <xf numFmtId="186" fontId="9" fillId="10" borderId="1" xfId="0" applyNumberFormat="1" applyFont="1" applyFill="1" applyBorder="1" applyAlignment="1">
      <alignment horizontal="right" vertical="center"/>
    </xf>
    <xf numFmtId="186" fontId="9" fillId="10" borderId="8" xfId="0" applyNumberFormat="1" applyFont="1" applyFill="1" applyBorder="1" applyAlignment="1">
      <alignment horizontal="right" vertical="center"/>
    </xf>
    <xf numFmtId="179" fontId="9" fillId="10" borderId="12" xfId="0" applyNumberFormat="1" applyFont="1" applyFill="1" applyBorder="1" applyAlignment="1">
      <alignment horizontal="right" vertical="center"/>
    </xf>
    <xf numFmtId="179" fontId="9" fillId="10" borderId="6" xfId="0" applyNumberFormat="1" applyFont="1" applyFill="1" applyBorder="1" applyAlignment="1">
      <alignment horizontal="right" vertical="center"/>
    </xf>
    <xf numFmtId="0" fontId="9" fillId="0" borderId="1" xfId="0" applyFont="1" applyFill="1" applyBorder="1" applyAlignment="1">
      <alignment horizontal="center" vertical="center"/>
    </xf>
    <xf numFmtId="0" fontId="15" fillId="12" borderId="21" xfId="0" applyFont="1" applyFill="1" applyBorder="1" applyAlignment="1">
      <alignment horizontal="center" vertical="center" wrapText="1"/>
    </xf>
    <xf numFmtId="0" fontId="15" fillId="12" borderId="22" xfId="0" applyFont="1" applyFill="1" applyBorder="1" applyAlignment="1">
      <alignment horizontal="center" vertical="center" wrapText="1"/>
    </xf>
    <xf numFmtId="0" fontId="15" fillId="12" borderId="23" xfId="0" applyFont="1" applyFill="1" applyBorder="1" applyAlignment="1">
      <alignment horizontal="center" vertical="center" wrapText="1"/>
    </xf>
    <xf numFmtId="0" fontId="15" fillId="12" borderId="40" xfId="0" applyFont="1" applyFill="1" applyBorder="1" applyAlignment="1">
      <alignment horizontal="center" vertical="center" wrapText="1"/>
    </xf>
    <xf numFmtId="0" fontId="15" fillId="12" borderId="47" xfId="0" applyFont="1" applyFill="1" applyBorder="1" applyAlignment="1">
      <alignment horizontal="center" vertical="center" wrapText="1"/>
    </xf>
    <xf numFmtId="0" fontId="15" fillId="12" borderId="48" xfId="0" applyFont="1" applyFill="1" applyBorder="1" applyAlignment="1">
      <alignment horizontal="center" vertical="center" wrapText="1"/>
    </xf>
    <xf numFmtId="184" fontId="9" fillId="10" borderId="9" xfId="0" applyNumberFormat="1" applyFont="1" applyFill="1" applyBorder="1" applyAlignment="1">
      <alignment horizontal="right" vertical="center"/>
    </xf>
    <xf numFmtId="186" fontId="9" fillId="10" borderId="9" xfId="0" applyNumberFormat="1" applyFont="1" applyFill="1" applyBorder="1" applyAlignment="1">
      <alignment horizontal="right" vertical="center"/>
    </xf>
    <xf numFmtId="185" fontId="9" fillId="10" borderId="6" xfId="0" applyNumberFormat="1" applyFont="1" applyFill="1" applyBorder="1" applyAlignment="1">
      <alignment horizontal="right" vertical="center"/>
    </xf>
    <xf numFmtId="0" fontId="15" fillId="12" borderId="21" xfId="0" applyFont="1" applyFill="1" applyBorder="1" applyAlignment="1">
      <alignment horizontal="left" vertical="center" wrapText="1"/>
    </xf>
    <xf numFmtId="0" fontId="15" fillId="12" borderId="22" xfId="0" applyFont="1" applyFill="1" applyBorder="1" applyAlignment="1">
      <alignment horizontal="left" vertical="center" wrapText="1"/>
    </xf>
    <xf numFmtId="0" fontId="15" fillId="12" borderId="23" xfId="0" applyFont="1" applyFill="1" applyBorder="1" applyAlignment="1">
      <alignment horizontal="left" vertical="center" wrapText="1"/>
    </xf>
    <xf numFmtId="0" fontId="15" fillId="12" borderId="40" xfId="0" applyFont="1" applyFill="1" applyBorder="1" applyAlignment="1">
      <alignment horizontal="left" vertical="center" wrapText="1"/>
    </xf>
    <xf numFmtId="0" fontId="15" fillId="12" borderId="47" xfId="0" applyFont="1" applyFill="1" applyBorder="1" applyAlignment="1">
      <alignment horizontal="left" vertical="center" wrapText="1"/>
    </xf>
    <xf numFmtId="0" fontId="15" fillId="12" borderId="48" xfId="0" applyFont="1" applyFill="1" applyBorder="1" applyAlignment="1">
      <alignment horizontal="left" vertical="center" wrapText="1"/>
    </xf>
  </cellXfs>
  <cellStyles count="2">
    <cellStyle name="ハイパーリンク" xfId="1" builtinId="8"/>
    <cellStyle name="標準" xfId="0" builtinId="0"/>
  </cellStyles>
  <dxfs count="0"/>
  <tableStyles count="0" defaultTableStyle="TableStyleMedium2" defaultPivotStyle="PivotStyleLight16"/>
  <colors>
    <mruColors>
      <color rgb="FFFF99FF"/>
      <color rgb="FF000099"/>
      <color rgb="FF0066FF"/>
      <color rgb="FFFF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1.png"/><Relationship Id="rId1" Type="http://schemas.openxmlformats.org/officeDocument/2006/relationships/image" Target="../media/image4.png"/><Relationship Id="rId4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1623061</xdr:colOff>
      <xdr:row>15</xdr:row>
      <xdr:rowOff>114300</xdr:rowOff>
    </xdr:from>
    <xdr:to>
      <xdr:col>6</xdr:col>
      <xdr:colOff>3811</xdr:colOff>
      <xdr:row>28</xdr:row>
      <xdr:rowOff>148590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E782A284-82DE-4BA1-9EE5-BD9B5F6DA14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7465" t="18378" r="7071" b="32152"/>
        <a:stretch/>
      </xdr:blipFill>
      <xdr:spPr>
        <a:xfrm>
          <a:off x="3375661" y="6949440"/>
          <a:ext cx="5897880" cy="250698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30480</xdr:colOff>
      <xdr:row>2</xdr:row>
      <xdr:rowOff>7620</xdr:rowOff>
    </xdr:from>
    <xdr:to>
      <xdr:col>11</xdr:col>
      <xdr:colOff>396240</xdr:colOff>
      <xdr:row>6</xdr:row>
      <xdr:rowOff>223914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8C01F42F-3FFF-4D17-B7E2-83265730409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40181" t="42126" r="24173" b="21691"/>
        <a:stretch/>
      </xdr:blipFill>
      <xdr:spPr>
        <a:xfrm>
          <a:off x="7650480" y="388620"/>
          <a:ext cx="3048000" cy="1740294"/>
        </a:xfrm>
        <a:prstGeom prst="rect">
          <a:avLst/>
        </a:prstGeom>
      </xdr:spPr>
    </xdr:pic>
    <xdr:clientData/>
  </xdr:twoCellAnchor>
  <xdr:twoCellAnchor editAs="oneCell">
    <xdr:from>
      <xdr:col>7</xdr:col>
      <xdr:colOff>129541</xdr:colOff>
      <xdr:row>7</xdr:row>
      <xdr:rowOff>144780</xdr:rowOff>
    </xdr:from>
    <xdr:to>
      <xdr:col>15</xdr:col>
      <xdr:colOff>236221</xdr:colOff>
      <xdr:row>13</xdr:row>
      <xdr:rowOff>342900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B8BD7EAB-D9B9-4627-89D8-238D346AA31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27939" t="36594" r="14102" b="23798"/>
        <a:stretch/>
      </xdr:blipFill>
      <xdr:spPr>
        <a:xfrm>
          <a:off x="7749541" y="2430780"/>
          <a:ext cx="5471160" cy="210312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327660</xdr:colOff>
      <xdr:row>0</xdr:row>
      <xdr:rowOff>0</xdr:rowOff>
    </xdr:from>
    <xdr:to>
      <xdr:col>14</xdr:col>
      <xdr:colOff>186070</xdr:colOff>
      <xdr:row>8</xdr:row>
      <xdr:rowOff>72390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E80DC7F2-5B40-49DA-AE73-D2CA5761780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3435" t="39035" r="18794" b="20202"/>
        <a:stretch/>
      </xdr:blipFill>
      <xdr:spPr>
        <a:xfrm>
          <a:off x="5128260" y="0"/>
          <a:ext cx="4933330" cy="1958340"/>
        </a:xfrm>
        <a:prstGeom prst="rect">
          <a:avLst/>
        </a:prstGeom>
      </xdr:spPr>
    </xdr:pic>
    <xdr:clientData/>
  </xdr:twoCellAnchor>
  <xdr:twoCellAnchor editAs="oneCell">
    <xdr:from>
      <xdr:col>13</xdr:col>
      <xdr:colOff>407670</xdr:colOff>
      <xdr:row>0</xdr:row>
      <xdr:rowOff>146686</xdr:rowOff>
    </xdr:from>
    <xdr:to>
      <xdr:col>20</xdr:col>
      <xdr:colOff>34290</xdr:colOff>
      <xdr:row>8</xdr:row>
      <xdr:rowOff>225629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00CF949D-2D90-40D3-A7A1-4DA3F4F5912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27465" t="18378" r="7071" b="32152"/>
        <a:stretch/>
      </xdr:blipFill>
      <xdr:spPr>
        <a:xfrm>
          <a:off x="9399270" y="146686"/>
          <a:ext cx="4411980" cy="1961083"/>
        </a:xfrm>
        <a:prstGeom prst="rect">
          <a:avLst/>
        </a:prstGeom>
      </xdr:spPr>
    </xdr:pic>
    <xdr:clientData/>
  </xdr:twoCellAnchor>
  <xdr:twoCellAnchor>
    <xdr:from>
      <xdr:col>9</xdr:col>
      <xdr:colOff>680086</xdr:colOff>
      <xdr:row>9</xdr:row>
      <xdr:rowOff>11431</xdr:rowOff>
    </xdr:from>
    <xdr:to>
      <xdr:col>21</xdr:col>
      <xdr:colOff>118111</xdr:colOff>
      <xdr:row>13</xdr:row>
      <xdr:rowOff>87143</xdr:rowOff>
    </xdr:to>
    <xdr:grpSp>
      <xdr:nvGrpSpPr>
        <xdr:cNvPr id="6" name="グループ化 5">
          <a:extLst>
            <a:ext uri="{FF2B5EF4-FFF2-40B4-BE49-F238E27FC236}">
              <a16:creationId xmlns:a16="http://schemas.microsoft.com/office/drawing/2014/main" id="{EDD8A975-8615-44A3-8B03-7E773E2A1D7B}"/>
            </a:ext>
          </a:extLst>
        </xdr:cNvPr>
        <xdr:cNvGrpSpPr/>
      </xdr:nvGrpSpPr>
      <xdr:grpSpPr>
        <a:xfrm>
          <a:off x="6928486" y="2154556"/>
          <a:ext cx="7953375" cy="1028212"/>
          <a:chOff x="6928486" y="2137411"/>
          <a:chExt cx="7667625" cy="1020592"/>
        </a:xfrm>
      </xdr:grpSpPr>
      <xdr:pic>
        <xdr:nvPicPr>
          <xdr:cNvPr id="5" name="図 4">
            <a:extLst>
              <a:ext uri="{FF2B5EF4-FFF2-40B4-BE49-F238E27FC236}">
                <a16:creationId xmlns:a16="http://schemas.microsoft.com/office/drawing/2014/main" id="{65C70BB0-6567-40B6-8A24-43EDD1F28C69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"/>
          <a:srcRect l="23933" t="34080" r="5436" b="56176"/>
          <a:stretch/>
        </xdr:blipFill>
        <xdr:spPr>
          <a:xfrm>
            <a:off x="7006592" y="2556509"/>
            <a:ext cx="7578089" cy="601494"/>
          </a:xfrm>
          <a:prstGeom prst="rect">
            <a:avLst/>
          </a:prstGeom>
        </xdr:spPr>
      </xdr:pic>
      <xdr:pic>
        <xdr:nvPicPr>
          <xdr:cNvPr id="4" name="図 3">
            <a:extLst>
              <a:ext uri="{FF2B5EF4-FFF2-40B4-BE49-F238E27FC236}">
                <a16:creationId xmlns:a16="http://schemas.microsoft.com/office/drawing/2014/main" id="{158B79FF-D572-4ACA-9858-97C61B54EE2C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"/>
          <a:srcRect l="23122" t="30104" r="5228" b="62243"/>
          <a:stretch/>
        </xdr:blipFill>
        <xdr:spPr>
          <a:xfrm>
            <a:off x="6928486" y="2137411"/>
            <a:ext cx="7667625" cy="470535"/>
          </a:xfrm>
          <a:prstGeom prst="rect">
            <a:avLst/>
          </a:prstGeom>
        </xdr:spPr>
      </xdr:pic>
    </xdr:grp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hyperlink" Target="https://www.noritz.co.jp/product/special/hybrid_co2/" TargetMode="External"/><Relationship Id="rId1" Type="http://schemas.openxmlformats.org/officeDocument/2006/relationships/hyperlink" Target="https://www.gline-toyama.com/about-eco/keisan/" TargetMode="Externa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</sheetPr>
  <dimension ref="A1:H49"/>
  <sheetViews>
    <sheetView topLeftCell="A14" zoomScaleNormal="100" workbookViewId="0">
      <selection activeCell="E3" sqref="E3:G18"/>
    </sheetView>
  </sheetViews>
  <sheetFormatPr defaultColWidth="8.75" defaultRowHeight="15.75" x14ac:dyDescent="0.4"/>
  <cols>
    <col min="1" max="1" width="5" style="2" bestFit="1" customWidth="1"/>
    <col min="2" max="2" width="18" style="1" customWidth="1"/>
    <col min="3" max="3" width="23.25" style="2" customWidth="1"/>
    <col min="4" max="4" width="17" style="2" customWidth="1"/>
    <col min="5" max="5" width="22.625" style="2" customWidth="1"/>
    <col min="6" max="6" width="35.75" style="2" customWidth="1"/>
    <col min="7" max="7" width="31.625" style="2" customWidth="1"/>
    <col min="8" max="16384" width="8.75" style="2"/>
  </cols>
  <sheetData>
    <row r="1" spans="1:8" x14ac:dyDescent="0.4">
      <c r="A1" s="6" t="s">
        <v>23</v>
      </c>
      <c r="B1" s="82" t="s">
        <v>20</v>
      </c>
      <c r="C1" s="82"/>
      <c r="D1" s="6" t="s">
        <v>19</v>
      </c>
      <c r="E1" s="6" t="s">
        <v>18</v>
      </c>
      <c r="F1" s="6" t="s">
        <v>17</v>
      </c>
    </row>
    <row r="2" spans="1:8" s="3" customFormat="1" ht="37.15" customHeight="1" x14ac:dyDescent="0.4">
      <c r="A2" s="83">
        <v>1</v>
      </c>
      <c r="B2" s="86" t="s">
        <v>21</v>
      </c>
      <c r="C2" s="84" t="s">
        <v>22</v>
      </c>
      <c r="D2" s="11" t="s">
        <v>8</v>
      </c>
      <c r="E2" s="9" t="s">
        <v>25</v>
      </c>
      <c r="F2" s="7" t="s">
        <v>27</v>
      </c>
    </row>
    <row r="3" spans="1:8" s="3" customFormat="1" ht="37.15" customHeight="1" x14ac:dyDescent="0.4">
      <c r="A3" s="83"/>
      <c r="B3" s="87"/>
      <c r="C3" s="85"/>
      <c r="D3" s="13" t="s">
        <v>15</v>
      </c>
      <c r="E3" s="8" t="s">
        <v>26</v>
      </c>
      <c r="F3" s="7" t="s">
        <v>27</v>
      </c>
    </row>
    <row r="4" spans="1:8" s="3" customFormat="1" ht="31.5" x14ac:dyDescent="0.4">
      <c r="A4" s="83">
        <v>2</v>
      </c>
      <c r="B4" s="87"/>
      <c r="C4" s="84" t="s">
        <v>0</v>
      </c>
      <c r="D4" s="11" t="s">
        <v>1</v>
      </c>
      <c r="E4" s="9" t="s">
        <v>4</v>
      </c>
      <c r="F4" s="10"/>
    </row>
    <row r="5" spans="1:8" s="3" customFormat="1" ht="31.5" x14ac:dyDescent="0.4">
      <c r="A5" s="83"/>
      <c r="B5" s="87"/>
      <c r="C5" s="85"/>
      <c r="D5" s="16" t="s">
        <v>2</v>
      </c>
      <c r="E5" s="8" t="s">
        <v>5</v>
      </c>
      <c r="F5" s="10"/>
    </row>
    <row r="6" spans="1:8" s="3" customFormat="1" ht="31.5" x14ac:dyDescent="0.4">
      <c r="A6" s="83"/>
      <c r="B6" s="88"/>
      <c r="C6" s="85"/>
      <c r="D6" s="14" t="s">
        <v>3</v>
      </c>
      <c r="E6" s="8" t="s">
        <v>6</v>
      </c>
      <c r="F6" s="10"/>
      <c r="G6" s="3" t="s">
        <v>34</v>
      </c>
    </row>
    <row r="7" spans="1:8" s="3" customFormat="1" ht="45" customHeight="1" x14ac:dyDescent="0.4">
      <c r="A7" s="83">
        <v>3</v>
      </c>
      <c r="B7" s="85" t="s">
        <v>24</v>
      </c>
      <c r="C7" s="85" t="s">
        <v>7</v>
      </c>
      <c r="D7" s="12" t="s">
        <v>9</v>
      </c>
      <c r="E7" s="8" t="s">
        <v>11</v>
      </c>
      <c r="F7" s="10"/>
      <c r="G7" s="78" t="s">
        <v>33</v>
      </c>
    </row>
    <row r="8" spans="1:8" s="3" customFormat="1" ht="47.25" x14ac:dyDescent="0.4">
      <c r="A8" s="83"/>
      <c r="B8" s="85"/>
      <c r="C8" s="85"/>
      <c r="D8" s="15" t="s">
        <v>10</v>
      </c>
      <c r="E8" s="8" t="s">
        <v>12</v>
      </c>
      <c r="F8" s="10"/>
      <c r="G8" s="78"/>
    </row>
    <row r="9" spans="1:8" s="3" customFormat="1" ht="47.25" x14ac:dyDescent="0.4">
      <c r="A9" s="83"/>
      <c r="B9" s="85"/>
      <c r="C9" s="85"/>
      <c r="D9" s="14" t="s">
        <v>13</v>
      </c>
      <c r="E9" s="8" t="s">
        <v>14</v>
      </c>
      <c r="F9" s="10"/>
      <c r="G9" s="78"/>
    </row>
    <row r="10" spans="1:8" ht="110.25" x14ac:dyDescent="0.4">
      <c r="A10" s="83"/>
      <c r="B10" s="85"/>
      <c r="C10" s="85"/>
      <c r="D10" s="13" t="s">
        <v>15</v>
      </c>
      <c r="E10" s="5" t="s">
        <v>16</v>
      </c>
      <c r="F10" s="8" t="s">
        <v>28</v>
      </c>
      <c r="G10" s="78"/>
    </row>
    <row r="11" spans="1:8" ht="47.25" x14ac:dyDescent="0.4">
      <c r="A11" s="17">
        <v>4</v>
      </c>
      <c r="B11" s="81" t="s">
        <v>31</v>
      </c>
      <c r="C11" s="81"/>
      <c r="D11" s="18" t="s">
        <v>30</v>
      </c>
      <c r="E11" s="5" t="s">
        <v>29</v>
      </c>
      <c r="F11" s="5" t="s">
        <v>32</v>
      </c>
      <c r="G11" s="2" t="s">
        <v>47</v>
      </c>
    </row>
    <row r="12" spans="1:8" ht="47.25" x14ac:dyDescent="0.4">
      <c r="A12" s="2">
        <v>5</v>
      </c>
      <c r="B12" s="79" t="s">
        <v>66</v>
      </c>
      <c r="C12" s="80"/>
      <c r="D12" s="14" t="s">
        <v>3</v>
      </c>
      <c r="E12" s="8" t="s">
        <v>64</v>
      </c>
      <c r="F12" s="25" t="s">
        <v>65</v>
      </c>
      <c r="G12" s="1" t="s">
        <v>46</v>
      </c>
    </row>
    <row r="13" spans="1:8" x14ac:dyDescent="0.4">
      <c r="E13" s="4"/>
      <c r="G13" s="2" t="s">
        <v>48</v>
      </c>
    </row>
    <row r="14" spans="1:8" x14ac:dyDescent="0.4">
      <c r="G14" s="2" t="s">
        <v>49</v>
      </c>
    </row>
    <row r="15" spans="1:8" x14ac:dyDescent="0.4">
      <c r="G15" s="2" t="s">
        <v>50</v>
      </c>
      <c r="H15" s="2">
        <f>1560/2.51*2.489</f>
        <v>1546.9482071713148</v>
      </c>
    </row>
    <row r="16" spans="1:8" x14ac:dyDescent="0.4">
      <c r="G16" s="2" t="s">
        <v>51</v>
      </c>
      <c r="H16" s="2">
        <f>1363/2.51*2.489</f>
        <v>1351.5964143426297</v>
      </c>
    </row>
    <row r="30" spans="7:7" x14ac:dyDescent="0.4">
      <c r="G30" s="2" t="s">
        <v>59</v>
      </c>
    </row>
    <row r="31" spans="7:7" ht="18.75" x14ac:dyDescent="0.4">
      <c r="G31" s="25" t="s">
        <v>60</v>
      </c>
    </row>
    <row r="32" spans="7:7" x14ac:dyDescent="0.4">
      <c r="G32" s="2" t="s">
        <v>61</v>
      </c>
    </row>
    <row r="33" spans="2:7" x14ac:dyDescent="0.4">
      <c r="G33" s="2" t="s">
        <v>62</v>
      </c>
    </row>
    <row r="34" spans="2:7" x14ac:dyDescent="0.4">
      <c r="G34" s="2" t="s">
        <v>63</v>
      </c>
    </row>
    <row r="37" spans="2:7" x14ac:dyDescent="0.4">
      <c r="G37" s="2" t="s">
        <v>67</v>
      </c>
    </row>
    <row r="38" spans="2:7" ht="18.75" x14ac:dyDescent="0.4">
      <c r="G38" s="25"/>
    </row>
    <row r="39" spans="2:7" x14ac:dyDescent="0.4">
      <c r="G39" s="2" t="s">
        <v>81</v>
      </c>
    </row>
    <row r="47" spans="2:7" ht="36.75" customHeight="1" x14ac:dyDescent="0.4">
      <c r="B47" s="77" t="s">
        <v>87</v>
      </c>
      <c r="C47" s="77"/>
      <c r="D47" s="77"/>
      <c r="E47" s="77"/>
    </row>
    <row r="49" spans="2:4" ht="31.5" customHeight="1" x14ac:dyDescent="0.4">
      <c r="B49" s="77" t="s">
        <v>88</v>
      </c>
      <c r="C49" s="77"/>
      <c r="D49" s="77"/>
    </row>
  </sheetData>
  <mergeCells count="14">
    <mergeCell ref="B1:C1"/>
    <mergeCell ref="A2:A3"/>
    <mergeCell ref="C2:C3"/>
    <mergeCell ref="B2:B6"/>
    <mergeCell ref="A7:A10"/>
    <mergeCell ref="A4:A6"/>
    <mergeCell ref="C4:C6"/>
    <mergeCell ref="C7:C10"/>
    <mergeCell ref="B7:B10"/>
    <mergeCell ref="B47:E47"/>
    <mergeCell ref="B49:D49"/>
    <mergeCell ref="G7:G10"/>
    <mergeCell ref="B12:C12"/>
    <mergeCell ref="B11:C11"/>
  </mergeCells>
  <phoneticPr fontId="1"/>
  <hyperlinks>
    <hyperlink ref="G31" r:id="rId1"/>
    <hyperlink ref="F12" r:id="rId2"/>
  </hyperlinks>
  <pageMargins left="0.7" right="0.7" top="0.75" bottom="0.75" header="0.3" footer="0.3"/>
  <colBreaks count="1" manualBreakCount="1">
    <brk id="5" max="1048575" man="1"/>
  </colBreaks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L23"/>
  <sheetViews>
    <sheetView zoomScale="71" workbookViewId="0">
      <selection activeCell="E16" sqref="E16:I16"/>
    </sheetView>
  </sheetViews>
  <sheetFormatPr defaultColWidth="9" defaultRowHeight="15.75" x14ac:dyDescent="0.4"/>
  <cols>
    <col min="1" max="1" width="15.625" style="40" customWidth="1"/>
    <col min="2" max="2" width="18" style="40" customWidth="1"/>
    <col min="3" max="3" width="10.5" style="40" customWidth="1"/>
    <col min="4" max="4" width="10" style="40" customWidth="1"/>
    <col min="5" max="6" width="9" style="40"/>
    <col min="7" max="7" width="14.25" style="40" customWidth="1"/>
    <col min="8" max="8" width="9" style="40"/>
    <col min="9" max="9" width="14.5" style="40" bestFit="1" customWidth="1"/>
    <col min="10" max="10" width="14.5" style="40" customWidth="1"/>
    <col min="11" max="11" width="9" style="40"/>
    <col min="12" max="12" width="13.25" style="40" bestFit="1" customWidth="1"/>
    <col min="13" max="16384" width="9" style="40"/>
  </cols>
  <sheetData>
    <row r="2" spans="1:12" ht="19.5" x14ac:dyDescent="0.4">
      <c r="A2" s="126"/>
      <c r="B2" s="126"/>
      <c r="C2" s="126"/>
      <c r="D2" s="126"/>
      <c r="E2" s="111" t="s">
        <v>116</v>
      </c>
      <c r="F2" s="112"/>
      <c r="G2" s="112"/>
      <c r="H2" s="124" t="s">
        <v>117</v>
      </c>
      <c r="I2" s="127"/>
      <c r="J2" s="125"/>
    </row>
    <row r="3" spans="1:12" ht="49.5" customHeight="1" x14ac:dyDescent="0.4">
      <c r="A3" s="152" t="s">
        <v>118</v>
      </c>
      <c r="B3" s="152"/>
      <c r="C3" s="152"/>
      <c r="D3" s="152"/>
      <c r="E3" s="128" t="s">
        <v>42</v>
      </c>
      <c r="F3" s="129"/>
      <c r="G3" s="130"/>
      <c r="H3" s="128" t="s">
        <v>178</v>
      </c>
      <c r="I3" s="129"/>
      <c r="J3" s="130"/>
    </row>
    <row r="4" spans="1:12" ht="21" x14ac:dyDescent="0.4">
      <c r="A4" s="155" t="s">
        <v>90</v>
      </c>
      <c r="B4" s="152" t="s">
        <v>130</v>
      </c>
      <c r="C4" s="152"/>
      <c r="D4" s="152"/>
      <c r="E4" s="157">
        <v>3.6</v>
      </c>
      <c r="F4" s="158"/>
      <c r="G4" s="45" t="s">
        <v>106</v>
      </c>
      <c r="H4" s="157">
        <v>3.6</v>
      </c>
      <c r="I4" s="158"/>
      <c r="J4" s="45" t="s">
        <v>106</v>
      </c>
    </row>
    <row r="5" spans="1:12" ht="21" x14ac:dyDescent="0.4">
      <c r="A5" s="156"/>
      <c r="B5" s="152" t="s">
        <v>175</v>
      </c>
      <c r="C5" s="152"/>
      <c r="D5" s="152"/>
      <c r="E5" s="150">
        <v>50.8</v>
      </c>
      <c r="F5" s="151"/>
      <c r="G5" s="45" t="s">
        <v>91</v>
      </c>
      <c r="H5" s="150">
        <v>50.8</v>
      </c>
      <c r="I5" s="151"/>
      <c r="J5" s="45" t="s">
        <v>91</v>
      </c>
    </row>
    <row r="6" spans="1:12" ht="21" x14ac:dyDescent="0.4">
      <c r="A6" s="159"/>
      <c r="B6" s="139" t="s">
        <v>144</v>
      </c>
      <c r="C6" s="140"/>
      <c r="D6" s="141"/>
      <c r="E6" s="151">
        <v>36.700000000000003</v>
      </c>
      <c r="F6" s="160"/>
      <c r="G6" s="45" t="s">
        <v>103</v>
      </c>
      <c r="H6" s="151">
        <v>36.700000000000003</v>
      </c>
      <c r="I6" s="160"/>
      <c r="J6" s="45" t="s">
        <v>103</v>
      </c>
    </row>
    <row r="7" spans="1:12" ht="21" x14ac:dyDescent="0.4">
      <c r="A7" s="155" t="s">
        <v>92</v>
      </c>
      <c r="B7" s="152" t="s">
        <v>146</v>
      </c>
      <c r="C7" s="152"/>
      <c r="D7" s="152"/>
      <c r="E7" s="157">
        <v>0.54900000000000004</v>
      </c>
      <c r="F7" s="158"/>
      <c r="G7" s="45" t="s">
        <v>133</v>
      </c>
      <c r="H7" s="157">
        <v>0.54900000000000004</v>
      </c>
      <c r="I7" s="158"/>
      <c r="J7" s="45" t="s">
        <v>134</v>
      </c>
    </row>
    <row r="8" spans="1:12" ht="21" x14ac:dyDescent="0.4">
      <c r="A8" s="156"/>
      <c r="B8" s="152" t="s">
        <v>176</v>
      </c>
      <c r="C8" s="152"/>
      <c r="D8" s="152"/>
      <c r="E8" s="147">
        <v>3</v>
      </c>
      <c r="F8" s="148"/>
      <c r="G8" s="45" t="s">
        <v>177</v>
      </c>
      <c r="H8" s="148">
        <v>3</v>
      </c>
      <c r="I8" s="149"/>
      <c r="J8" s="45" t="s">
        <v>161</v>
      </c>
    </row>
    <row r="9" spans="1:12" ht="21" x14ac:dyDescent="0.4">
      <c r="A9" s="159"/>
      <c r="B9" s="139" t="s">
        <v>127</v>
      </c>
      <c r="C9" s="140"/>
      <c r="D9" s="141"/>
      <c r="E9" s="148">
        <v>2.4900000000000002</v>
      </c>
      <c r="F9" s="149"/>
      <c r="G9" s="45" t="s">
        <v>137</v>
      </c>
      <c r="H9" s="148">
        <v>2.4900000000000002</v>
      </c>
      <c r="I9" s="149"/>
      <c r="J9" s="45" t="s">
        <v>137</v>
      </c>
    </row>
    <row r="10" spans="1:12" ht="21" x14ac:dyDescent="0.4">
      <c r="A10" s="139" t="s">
        <v>179</v>
      </c>
      <c r="B10" s="140"/>
      <c r="C10" s="140"/>
      <c r="D10" s="141"/>
      <c r="E10" s="164" t="s">
        <v>42</v>
      </c>
      <c r="F10" s="165"/>
      <c r="G10" s="41"/>
      <c r="H10" s="164">
        <v>700</v>
      </c>
      <c r="I10" s="165"/>
      <c r="J10" s="41" t="s">
        <v>110</v>
      </c>
    </row>
    <row r="11" spans="1:12" ht="21" x14ac:dyDescent="0.4">
      <c r="A11" s="139" t="s">
        <v>180</v>
      </c>
      <c r="B11" s="140"/>
      <c r="C11" s="140"/>
      <c r="D11" s="141"/>
      <c r="E11" s="164" t="s">
        <v>42</v>
      </c>
      <c r="F11" s="165"/>
      <c r="G11" s="41"/>
      <c r="H11" s="164">
        <v>39</v>
      </c>
      <c r="I11" s="165"/>
      <c r="J11" s="41" t="s">
        <v>128</v>
      </c>
    </row>
    <row r="12" spans="1:12" ht="21" x14ac:dyDescent="0.4">
      <c r="A12" s="139" t="s">
        <v>181</v>
      </c>
      <c r="B12" s="140"/>
      <c r="C12" s="140"/>
      <c r="D12" s="141"/>
      <c r="E12" s="164" t="s">
        <v>42</v>
      </c>
      <c r="F12" s="165"/>
      <c r="G12" s="41"/>
      <c r="H12" s="164">
        <v>1041</v>
      </c>
      <c r="I12" s="165"/>
      <c r="J12" s="41" t="s">
        <v>110</v>
      </c>
    </row>
    <row r="13" spans="1:12" ht="21" x14ac:dyDescent="0.4">
      <c r="A13" s="139" t="s">
        <v>182</v>
      </c>
      <c r="B13" s="140"/>
      <c r="C13" s="140"/>
      <c r="D13" s="141"/>
      <c r="E13" s="164" t="s">
        <v>42</v>
      </c>
      <c r="F13" s="165"/>
      <c r="G13" s="41"/>
      <c r="H13" s="164">
        <v>61</v>
      </c>
      <c r="I13" s="165"/>
      <c r="J13" s="41" t="s">
        <v>128</v>
      </c>
    </row>
    <row r="14" spans="1:12" ht="21" x14ac:dyDescent="0.4">
      <c r="A14" s="139" t="s">
        <v>183</v>
      </c>
      <c r="B14" s="140"/>
      <c r="C14" s="140"/>
      <c r="D14" s="141"/>
      <c r="E14" s="164" t="s">
        <v>42</v>
      </c>
      <c r="F14" s="165"/>
      <c r="G14" s="41"/>
      <c r="H14" s="164">
        <v>1.8</v>
      </c>
      <c r="I14" s="165"/>
      <c r="J14" s="41" t="s">
        <v>120</v>
      </c>
      <c r="L14" s="48"/>
    </row>
    <row r="15" spans="1:12" ht="38.25" customHeight="1" x14ac:dyDescent="0.4">
      <c r="A15" s="142" t="s">
        <v>150</v>
      </c>
      <c r="B15" s="143"/>
      <c r="C15" s="143"/>
      <c r="D15" s="144"/>
      <c r="E15" s="145">
        <f>(700/1000)*0.549+((1041/14)/1000)*3</f>
        <v>0.60737142857142867</v>
      </c>
      <c r="F15" s="146"/>
      <c r="G15" s="46" t="s">
        <v>184</v>
      </c>
      <c r="H15" s="145">
        <f>(2/14)*3</f>
        <v>0.42857142857142855</v>
      </c>
      <c r="I15" s="146"/>
      <c r="J15" s="46" t="s">
        <v>162</v>
      </c>
    </row>
    <row r="16" spans="1:12" ht="39.6" customHeight="1" x14ac:dyDescent="0.4">
      <c r="A16" s="134" t="s">
        <v>139</v>
      </c>
      <c r="B16" s="135"/>
      <c r="C16" s="135"/>
      <c r="D16" s="136"/>
      <c r="E16" s="153">
        <f>100*((E15)-(H15))/(E15)</f>
        <v>29.438329099633098</v>
      </c>
      <c r="F16" s="154"/>
      <c r="G16" s="154"/>
      <c r="H16" s="154"/>
      <c r="I16" s="154"/>
      <c r="J16" s="47" t="s">
        <v>185</v>
      </c>
    </row>
    <row r="18" spans="1:1" x14ac:dyDescent="0.4">
      <c r="A18" s="40" t="s">
        <v>171</v>
      </c>
    </row>
    <row r="19" spans="1:1" x14ac:dyDescent="0.4">
      <c r="A19" s="40" t="s">
        <v>142</v>
      </c>
    </row>
    <row r="20" spans="1:1" x14ac:dyDescent="0.4">
      <c r="A20" s="40" t="s">
        <v>145</v>
      </c>
    </row>
    <row r="21" spans="1:1" x14ac:dyDescent="0.4">
      <c r="A21" s="40" t="s">
        <v>188</v>
      </c>
    </row>
    <row r="22" spans="1:1" x14ac:dyDescent="0.4">
      <c r="A22" s="40" t="s">
        <v>147</v>
      </c>
    </row>
    <row r="23" spans="1:1" x14ac:dyDescent="0.4">
      <c r="A23" s="40" t="s">
        <v>151</v>
      </c>
    </row>
  </sheetData>
  <mergeCells count="46">
    <mergeCell ref="E10:F10"/>
    <mergeCell ref="E12:F12"/>
    <mergeCell ref="E11:F11"/>
    <mergeCell ref="A13:D13"/>
    <mergeCell ref="H12:I12"/>
    <mergeCell ref="E13:F13"/>
    <mergeCell ref="E16:I16"/>
    <mergeCell ref="A14:D14"/>
    <mergeCell ref="H14:I14"/>
    <mergeCell ref="A16:D16"/>
    <mergeCell ref="A15:D15"/>
    <mergeCell ref="E15:F15"/>
    <mergeCell ref="H15:I15"/>
    <mergeCell ref="E14:F14"/>
    <mergeCell ref="A2:D2"/>
    <mergeCell ref="E2:G2"/>
    <mergeCell ref="H2:J2"/>
    <mergeCell ref="A3:D3"/>
    <mergeCell ref="E3:G3"/>
    <mergeCell ref="H3:J3"/>
    <mergeCell ref="B5:D5"/>
    <mergeCell ref="E5:F5"/>
    <mergeCell ref="H5:I5"/>
    <mergeCell ref="A4:A6"/>
    <mergeCell ref="B4:D4"/>
    <mergeCell ref="E4:F4"/>
    <mergeCell ref="H4:I4"/>
    <mergeCell ref="B6:D6"/>
    <mergeCell ref="E6:F6"/>
    <mergeCell ref="H6:I6"/>
    <mergeCell ref="B9:D9"/>
    <mergeCell ref="E9:F9"/>
    <mergeCell ref="H13:I13"/>
    <mergeCell ref="H9:I9"/>
    <mergeCell ref="A7:A9"/>
    <mergeCell ref="A10:D10"/>
    <mergeCell ref="B8:D8"/>
    <mergeCell ref="E8:F8"/>
    <mergeCell ref="H8:I8"/>
    <mergeCell ref="B7:D7"/>
    <mergeCell ref="E7:F7"/>
    <mergeCell ref="H7:I7"/>
    <mergeCell ref="H10:I10"/>
    <mergeCell ref="A11:D11"/>
    <mergeCell ref="H11:I11"/>
    <mergeCell ref="A12:D12"/>
  </mergeCells>
  <phoneticPr fontId="1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32"/>
  <sheetViews>
    <sheetView view="pageBreakPreview" zoomScale="60" zoomScaleNormal="70" workbookViewId="0">
      <selection activeCell="T9" sqref="T9:U9"/>
    </sheetView>
  </sheetViews>
  <sheetFormatPr defaultColWidth="9" defaultRowHeight="15.75" x14ac:dyDescent="0.4"/>
  <cols>
    <col min="1" max="1" width="15.625" style="40" customWidth="1"/>
    <col min="2" max="2" width="13.375" style="40" customWidth="1"/>
    <col min="3" max="3" width="10.5" style="40" customWidth="1"/>
    <col min="4" max="4" width="6.625" style="40" customWidth="1"/>
    <col min="5" max="5" width="9" style="40"/>
    <col min="6" max="6" width="8.625" style="40" customWidth="1"/>
    <col min="7" max="7" width="14.25" style="40" customWidth="1"/>
    <col min="8" max="8" width="9" style="40"/>
    <col min="9" max="9" width="8.625" style="40" customWidth="1"/>
    <col min="10" max="10" width="14.5" style="40" customWidth="1"/>
    <col min="11" max="11" width="9" style="40"/>
    <col min="12" max="12" width="8.625" style="40" customWidth="1"/>
    <col min="13" max="13" width="14.5" style="40" customWidth="1"/>
    <col min="14" max="14" width="9" style="40"/>
    <col min="15" max="15" width="8.625" style="40" customWidth="1"/>
    <col min="16" max="16" width="14.5" style="40" customWidth="1"/>
    <col min="17" max="17" width="9" style="40"/>
    <col min="18" max="18" width="8.625" style="40" customWidth="1"/>
    <col min="19" max="19" width="14.25" style="40" customWidth="1"/>
    <col min="20" max="20" width="9" style="40"/>
    <col min="21" max="21" width="8.625" style="40" customWidth="1"/>
    <col min="22" max="22" width="14.5" style="40" customWidth="1"/>
    <col min="23" max="23" width="9" style="40"/>
    <col min="24" max="24" width="8.625" style="40" customWidth="1"/>
    <col min="25" max="25" width="14.5" style="40" customWidth="1"/>
    <col min="26" max="26" width="9" style="40"/>
    <col min="27" max="27" width="8.625" style="40" customWidth="1"/>
    <col min="28" max="28" width="14.25" style="40" customWidth="1"/>
    <col min="29" max="29" width="9" style="40"/>
    <col min="30" max="30" width="8.625" style="40" customWidth="1"/>
    <col min="31" max="31" width="14.5" style="40" customWidth="1"/>
    <col min="32" max="32" width="9" style="40"/>
    <col min="33" max="33" width="8.625" style="40" customWidth="1"/>
    <col min="34" max="34" width="14.5" style="40" customWidth="1"/>
    <col min="35" max="35" width="9" style="40"/>
    <col min="36" max="36" width="8.625" style="40" customWidth="1"/>
    <col min="37" max="37" width="14.25" style="40" customWidth="1"/>
    <col min="38" max="38" width="9" style="40"/>
    <col min="39" max="39" width="8.625" style="40" customWidth="1"/>
    <col min="40" max="40" width="14.5" style="40" customWidth="1"/>
    <col min="41" max="41" width="9" style="40"/>
    <col min="42" max="42" width="8.625" style="40" customWidth="1"/>
    <col min="43" max="43" width="14.5" style="40" customWidth="1"/>
    <col min="44" max="44" width="9" style="40"/>
    <col min="45" max="45" width="8.625" style="40" customWidth="1"/>
    <col min="46" max="46" width="14.5" style="40" customWidth="1"/>
    <col min="47" max="16384" width="9" style="40"/>
  </cols>
  <sheetData>
    <row r="1" spans="1:46" ht="19.5" x14ac:dyDescent="0.4">
      <c r="A1" s="55" t="s">
        <v>215</v>
      </c>
    </row>
    <row r="2" spans="1:46" ht="19.5" x14ac:dyDescent="0.4">
      <c r="A2" s="55" t="s">
        <v>214</v>
      </c>
    </row>
    <row r="4" spans="1:46" ht="26.25" customHeight="1" x14ac:dyDescent="0.4">
      <c r="A4" s="209"/>
      <c r="B4" s="209"/>
      <c r="C4" s="209"/>
      <c r="D4" s="209"/>
      <c r="E4" s="201" t="s">
        <v>194</v>
      </c>
      <c r="F4" s="201"/>
      <c r="G4" s="201"/>
      <c r="H4" s="166" t="s">
        <v>117</v>
      </c>
      <c r="I4" s="167"/>
      <c r="J4" s="191"/>
      <c r="K4" s="166" t="s">
        <v>117</v>
      </c>
      <c r="L4" s="167"/>
      <c r="M4" s="167"/>
      <c r="N4" s="166" t="s">
        <v>117</v>
      </c>
      <c r="O4" s="167"/>
      <c r="P4" s="191"/>
      <c r="Q4" s="201" t="s">
        <v>208</v>
      </c>
      <c r="R4" s="201"/>
      <c r="S4" s="201"/>
      <c r="T4" s="166" t="s">
        <v>117</v>
      </c>
      <c r="U4" s="167"/>
      <c r="V4" s="167"/>
      <c r="W4" s="167"/>
      <c r="X4" s="167"/>
      <c r="Y4" s="191"/>
      <c r="Z4" s="201" t="s">
        <v>209</v>
      </c>
      <c r="AA4" s="201"/>
      <c r="AB4" s="201"/>
      <c r="AC4" s="166" t="s">
        <v>117</v>
      </c>
      <c r="AD4" s="167"/>
      <c r="AE4" s="167"/>
      <c r="AF4" s="167"/>
      <c r="AG4" s="167"/>
      <c r="AH4" s="191"/>
      <c r="AI4" s="201" t="s">
        <v>210</v>
      </c>
      <c r="AJ4" s="201"/>
      <c r="AK4" s="201"/>
      <c r="AL4" s="166" t="s">
        <v>117</v>
      </c>
      <c r="AM4" s="167"/>
      <c r="AN4" s="167"/>
      <c r="AO4" s="167"/>
      <c r="AP4" s="167"/>
      <c r="AQ4" s="191"/>
      <c r="AR4" s="166" t="s">
        <v>117</v>
      </c>
      <c r="AS4" s="167"/>
      <c r="AT4" s="191"/>
    </row>
    <row r="5" spans="1:46" ht="54" customHeight="1" x14ac:dyDescent="0.4">
      <c r="A5" s="209"/>
      <c r="B5" s="209"/>
      <c r="C5" s="209"/>
      <c r="D5" s="209"/>
      <c r="E5" s="201"/>
      <c r="F5" s="201"/>
      <c r="G5" s="201"/>
      <c r="H5" s="206" t="s">
        <v>8</v>
      </c>
      <c r="I5" s="206"/>
      <c r="J5" s="206"/>
      <c r="K5" s="166" t="s">
        <v>73</v>
      </c>
      <c r="L5" s="167"/>
      <c r="M5" s="167"/>
      <c r="N5" s="206" t="s">
        <v>199</v>
      </c>
      <c r="O5" s="206"/>
      <c r="P5" s="206"/>
      <c r="Q5" s="201"/>
      <c r="R5" s="201"/>
      <c r="S5" s="201"/>
      <c r="T5" s="192" t="s">
        <v>211</v>
      </c>
      <c r="U5" s="193"/>
      <c r="V5" s="193"/>
      <c r="W5" s="193"/>
      <c r="X5" s="193"/>
      <c r="Y5" s="194"/>
      <c r="Z5" s="201"/>
      <c r="AA5" s="201"/>
      <c r="AB5" s="201"/>
      <c r="AC5" s="192" t="s">
        <v>212</v>
      </c>
      <c r="AD5" s="193"/>
      <c r="AE5" s="193"/>
      <c r="AF5" s="193"/>
      <c r="AG5" s="193"/>
      <c r="AH5" s="194"/>
      <c r="AI5" s="201"/>
      <c r="AJ5" s="201"/>
      <c r="AK5" s="201"/>
      <c r="AL5" s="192" t="s">
        <v>213</v>
      </c>
      <c r="AM5" s="193"/>
      <c r="AN5" s="193"/>
      <c r="AO5" s="193"/>
      <c r="AP5" s="193"/>
      <c r="AQ5" s="194"/>
      <c r="AR5" s="192" t="s">
        <v>79</v>
      </c>
      <c r="AS5" s="193"/>
      <c r="AT5" s="194"/>
    </row>
    <row r="6" spans="1:46" s="53" customFormat="1" ht="66.75" customHeight="1" x14ac:dyDescent="0.4">
      <c r="A6" s="205" t="s">
        <v>118</v>
      </c>
      <c r="B6" s="205"/>
      <c r="C6" s="205"/>
      <c r="D6" s="205"/>
      <c r="E6" s="196" t="s">
        <v>197</v>
      </c>
      <c r="F6" s="196"/>
      <c r="G6" s="197"/>
      <c r="H6" s="195" t="s">
        <v>108</v>
      </c>
      <c r="I6" s="196"/>
      <c r="J6" s="197"/>
      <c r="K6" s="195" t="s">
        <v>198</v>
      </c>
      <c r="L6" s="196"/>
      <c r="M6" s="197"/>
      <c r="N6" s="195" t="s">
        <v>163</v>
      </c>
      <c r="O6" s="196"/>
      <c r="P6" s="197"/>
      <c r="Q6" s="202" t="s">
        <v>172</v>
      </c>
      <c r="R6" s="203"/>
      <c r="S6" s="204"/>
      <c r="T6" s="195" t="s">
        <v>173</v>
      </c>
      <c r="U6" s="196"/>
      <c r="V6" s="197"/>
      <c r="W6" s="195" t="s">
        <v>174</v>
      </c>
      <c r="X6" s="196"/>
      <c r="Y6" s="197"/>
      <c r="Z6" s="202" t="s">
        <v>204</v>
      </c>
      <c r="AA6" s="203"/>
      <c r="AB6" s="204"/>
      <c r="AC6" s="195" t="s">
        <v>173</v>
      </c>
      <c r="AD6" s="196"/>
      <c r="AE6" s="197"/>
      <c r="AF6" s="195" t="s">
        <v>174</v>
      </c>
      <c r="AG6" s="196"/>
      <c r="AH6" s="197"/>
      <c r="AI6" s="202" t="s">
        <v>207</v>
      </c>
      <c r="AJ6" s="203"/>
      <c r="AK6" s="204"/>
      <c r="AL6" s="195" t="s">
        <v>173</v>
      </c>
      <c r="AM6" s="196"/>
      <c r="AN6" s="197"/>
      <c r="AO6" s="195" t="s">
        <v>174</v>
      </c>
      <c r="AP6" s="196"/>
      <c r="AQ6" s="197"/>
      <c r="AR6" s="195" t="s">
        <v>178</v>
      </c>
      <c r="AS6" s="196"/>
      <c r="AT6" s="197"/>
    </row>
    <row r="7" spans="1:46" ht="44.25" customHeight="1" x14ac:dyDescent="0.4">
      <c r="A7" s="205" t="s">
        <v>205</v>
      </c>
      <c r="B7" s="207"/>
      <c r="C7" s="207"/>
      <c r="D7" s="207"/>
      <c r="E7" s="98">
        <v>83.6</v>
      </c>
      <c r="F7" s="98"/>
      <c r="G7" s="99"/>
      <c r="H7" s="97">
        <v>95</v>
      </c>
      <c r="I7" s="98"/>
      <c r="J7" s="99"/>
      <c r="K7" s="97">
        <v>3.3</v>
      </c>
      <c r="L7" s="98"/>
      <c r="M7" s="99"/>
      <c r="N7" s="97">
        <v>91.4</v>
      </c>
      <c r="O7" s="98"/>
      <c r="P7" s="99"/>
      <c r="Q7" s="97">
        <v>100</v>
      </c>
      <c r="R7" s="98"/>
      <c r="S7" s="99"/>
      <c r="T7" s="97">
        <v>95</v>
      </c>
      <c r="U7" s="98"/>
      <c r="V7" s="99"/>
      <c r="W7" s="198" t="s">
        <v>42</v>
      </c>
      <c r="X7" s="169"/>
      <c r="Y7" s="170"/>
      <c r="Z7" s="98">
        <v>83</v>
      </c>
      <c r="AA7" s="98"/>
      <c r="AB7" s="99"/>
      <c r="AC7" s="97">
        <v>95</v>
      </c>
      <c r="AD7" s="98"/>
      <c r="AE7" s="99"/>
      <c r="AF7" s="198" t="s">
        <v>42</v>
      </c>
      <c r="AG7" s="169"/>
      <c r="AH7" s="170"/>
      <c r="AI7" s="97">
        <v>95.2</v>
      </c>
      <c r="AJ7" s="98"/>
      <c r="AK7" s="99"/>
      <c r="AL7" s="97">
        <v>95</v>
      </c>
      <c r="AM7" s="98"/>
      <c r="AN7" s="99"/>
      <c r="AO7" s="198" t="s">
        <v>42</v>
      </c>
      <c r="AP7" s="169"/>
      <c r="AQ7" s="170"/>
      <c r="AR7" s="198" t="s">
        <v>42</v>
      </c>
      <c r="AS7" s="169"/>
      <c r="AT7" s="170"/>
    </row>
    <row r="8" spans="1:46" ht="30" customHeight="1" x14ac:dyDescent="0.4">
      <c r="A8" s="207" t="s">
        <v>125</v>
      </c>
      <c r="B8" s="56" t="s">
        <v>105</v>
      </c>
      <c r="C8" s="205" t="s">
        <v>119</v>
      </c>
      <c r="D8" s="205"/>
      <c r="E8" s="190" t="s">
        <v>42</v>
      </c>
      <c r="F8" s="190"/>
      <c r="G8" s="51" t="s">
        <v>120</v>
      </c>
      <c r="H8" s="190" t="s">
        <v>42</v>
      </c>
      <c r="I8" s="190"/>
      <c r="J8" s="51" t="s">
        <v>120</v>
      </c>
      <c r="K8" s="108">
        <v>10</v>
      </c>
      <c r="L8" s="108"/>
      <c r="M8" s="41" t="s">
        <v>120</v>
      </c>
      <c r="N8" s="190" t="s">
        <v>42</v>
      </c>
      <c r="O8" s="190"/>
      <c r="P8" s="51" t="s">
        <v>120</v>
      </c>
      <c r="Q8" s="190" t="s">
        <v>42</v>
      </c>
      <c r="R8" s="190"/>
      <c r="S8" s="51" t="s">
        <v>120</v>
      </c>
      <c r="T8" s="190" t="s">
        <v>42</v>
      </c>
      <c r="U8" s="190"/>
      <c r="V8" s="51" t="s">
        <v>120</v>
      </c>
      <c r="W8" s="108">
        <v>10.43</v>
      </c>
      <c r="X8" s="108"/>
      <c r="Y8" s="41" t="s">
        <v>120</v>
      </c>
      <c r="Z8" s="108">
        <v>59</v>
      </c>
      <c r="AA8" s="108"/>
      <c r="AB8" s="41" t="s">
        <v>110</v>
      </c>
      <c r="AC8" s="190" t="s">
        <v>42</v>
      </c>
      <c r="AD8" s="190"/>
      <c r="AE8" s="51" t="s">
        <v>120</v>
      </c>
      <c r="AF8" s="108">
        <v>10.43</v>
      </c>
      <c r="AG8" s="108"/>
      <c r="AH8" s="41" t="s">
        <v>120</v>
      </c>
      <c r="AI8" s="108">
        <v>3.89</v>
      </c>
      <c r="AJ8" s="108"/>
      <c r="AK8" s="41" t="s">
        <v>120</v>
      </c>
      <c r="AL8" s="190" t="s">
        <v>42</v>
      </c>
      <c r="AM8" s="190"/>
      <c r="AN8" s="51" t="s">
        <v>120</v>
      </c>
      <c r="AO8" s="108">
        <v>10.43</v>
      </c>
      <c r="AP8" s="108"/>
      <c r="AQ8" s="41" t="s">
        <v>120</v>
      </c>
      <c r="AR8" s="190" t="s">
        <v>42</v>
      </c>
      <c r="AS8" s="190"/>
      <c r="AT8" s="51" t="s">
        <v>120</v>
      </c>
    </row>
    <row r="9" spans="1:46" ht="30" customHeight="1" x14ac:dyDescent="0.4">
      <c r="A9" s="207"/>
      <c r="B9" s="56" t="s">
        <v>131</v>
      </c>
      <c r="C9" s="205" t="s">
        <v>113</v>
      </c>
      <c r="D9" s="205"/>
      <c r="E9" s="108">
        <v>10.5</v>
      </c>
      <c r="F9" s="108"/>
      <c r="G9" s="41" t="s">
        <v>110</v>
      </c>
      <c r="H9" s="107">
        <v>44.2</v>
      </c>
      <c r="I9" s="108"/>
      <c r="J9" s="41" t="s">
        <v>110</v>
      </c>
      <c r="K9" s="189" t="s">
        <v>42</v>
      </c>
      <c r="L9" s="190"/>
      <c r="M9" s="51" t="s">
        <v>110</v>
      </c>
      <c r="N9" s="189" t="s">
        <v>42</v>
      </c>
      <c r="O9" s="190"/>
      <c r="P9" s="51" t="s">
        <v>110</v>
      </c>
      <c r="Q9" s="189" t="s">
        <v>42</v>
      </c>
      <c r="R9" s="190"/>
      <c r="S9" s="51" t="s">
        <v>110</v>
      </c>
      <c r="T9" s="108">
        <v>64.8</v>
      </c>
      <c r="U9" s="108"/>
      <c r="V9" s="41" t="s">
        <v>110</v>
      </c>
      <c r="W9" s="189" t="s">
        <v>42</v>
      </c>
      <c r="X9" s="190"/>
      <c r="Y9" s="51" t="s">
        <v>110</v>
      </c>
      <c r="Z9" s="108">
        <v>11.2</v>
      </c>
      <c r="AA9" s="108"/>
      <c r="AB9" s="41" t="s">
        <v>110</v>
      </c>
      <c r="AC9" s="108">
        <v>64.8</v>
      </c>
      <c r="AD9" s="108"/>
      <c r="AE9" s="41" t="s">
        <v>110</v>
      </c>
      <c r="AF9" s="189" t="s">
        <v>42</v>
      </c>
      <c r="AG9" s="190"/>
      <c r="AH9" s="51" t="s">
        <v>110</v>
      </c>
      <c r="AI9" s="189" t="s">
        <v>42</v>
      </c>
      <c r="AJ9" s="190"/>
      <c r="AK9" s="51" t="s">
        <v>110</v>
      </c>
      <c r="AL9" s="108">
        <v>64.8</v>
      </c>
      <c r="AM9" s="108"/>
      <c r="AN9" s="41" t="s">
        <v>110</v>
      </c>
      <c r="AO9" s="189" t="s">
        <v>42</v>
      </c>
      <c r="AP9" s="190"/>
      <c r="AQ9" s="51" t="s">
        <v>110</v>
      </c>
      <c r="AR9" s="189" t="s">
        <v>42</v>
      </c>
      <c r="AS9" s="190"/>
      <c r="AT9" s="51" t="s">
        <v>110</v>
      </c>
    </row>
    <row r="10" spans="1:46" ht="30" customHeight="1" x14ac:dyDescent="0.4">
      <c r="A10" s="208"/>
      <c r="B10" s="57" t="s">
        <v>102</v>
      </c>
      <c r="C10" s="199" t="s">
        <v>206</v>
      </c>
      <c r="D10" s="200"/>
      <c r="E10" s="190" t="s">
        <v>42</v>
      </c>
      <c r="F10" s="190"/>
      <c r="G10" s="49" t="s">
        <v>126</v>
      </c>
      <c r="H10" s="190" t="s">
        <v>42</v>
      </c>
      <c r="I10" s="190"/>
      <c r="J10" s="49" t="s">
        <v>126</v>
      </c>
      <c r="K10" s="190" t="s">
        <v>42</v>
      </c>
      <c r="L10" s="190"/>
      <c r="M10" s="49" t="s">
        <v>126</v>
      </c>
      <c r="N10" s="108">
        <v>6.45</v>
      </c>
      <c r="O10" s="108"/>
      <c r="P10" s="42" t="s">
        <v>126</v>
      </c>
      <c r="Q10" s="97">
        <v>0.24</v>
      </c>
      <c r="R10" s="98"/>
      <c r="S10" s="42" t="s">
        <v>126</v>
      </c>
      <c r="T10" s="190" t="s">
        <v>42</v>
      </c>
      <c r="U10" s="190"/>
      <c r="V10" s="49" t="s">
        <v>126</v>
      </c>
      <c r="W10" s="190" t="s">
        <v>42</v>
      </c>
      <c r="X10" s="190"/>
      <c r="Y10" s="49" t="s">
        <v>126</v>
      </c>
      <c r="Z10" s="190" t="s">
        <v>42</v>
      </c>
      <c r="AA10" s="190"/>
      <c r="AB10" s="49" t="s">
        <v>126</v>
      </c>
      <c r="AC10" s="190" t="s">
        <v>42</v>
      </c>
      <c r="AD10" s="190"/>
      <c r="AE10" s="49" t="s">
        <v>126</v>
      </c>
      <c r="AF10" s="190" t="s">
        <v>42</v>
      </c>
      <c r="AG10" s="190"/>
      <c r="AH10" s="49" t="s">
        <v>126</v>
      </c>
      <c r="AI10" s="190" t="s">
        <v>42</v>
      </c>
      <c r="AJ10" s="190"/>
      <c r="AK10" s="49" t="s">
        <v>126</v>
      </c>
      <c r="AL10" s="190" t="s">
        <v>42</v>
      </c>
      <c r="AM10" s="190"/>
      <c r="AN10" s="49" t="s">
        <v>126</v>
      </c>
      <c r="AO10" s="190" t="s">
        <v>42</v>
      </c>
      <c r="AP10" s="190"/>
      <c r="AQ10" s="49" t="s">
        <v>126</v>
      </c>
      <c r="AR10" s="108">
        <v>6.45</v>
      </c>
      <c r="AS10" s="108"/>
      <c r="AT10" s="42" t="s">
        <v>126</v>
      </c>
    </row>
    <row r="11" spans="1:46" ht="30" customHeight="1" x14ac:dyDescent="0.4">
      <c r="A11" s="173" t="s">
        <v>216</v>
      </c>
      <c r="B11" s="58" t="s">
        <v>179</v>
      </c>
      <c r="C11" s="59"/>
      <c r="D11" s="60"/>
      <c r="E11" s="54"/>
      <c r="F11" s="54"/>
      <c r="G11" s="49"/>
      <c r="H11" s="54"/>
      <c r="I11" s="54"/>
      <c r="J11" s="49"/>
      <c r="K11" s="54"/>
      <c r="L11" s="54"/>
      <c r="M11" s="49"/>
      <c r="N11" s="54"/>
      <c r="O11" s="54"/>
      <c r="P11" s="49"/>
      <c r="Q11" s="54"/>
      <c r="R11" s="54"/>
      <c r="S11" s="49"/>
      <c r="T11" s="54"/>
      <c r="U11" s="54"/>
      <c r="V11" s="49"/>
      <c r="W11" s="54"/>
      <c r="X11" s="54"/>
      <c r="Y11" s="49"/>
      <c r="Z11" s="54"/>
      <c r="AA11" s="54"/>
      <c r="AB11" s="49"/>
      <c r="AC11" s="54"/>
      <c r="AD11" s="54"/>
      <c r="AE11" s="49"/>
      <c r="AF11" s="54"/>
      <c r="AG11" s="54"/>
      <c r="AH11" s="49"/>
      <c r="AI11" s="54"/>
      <c r="AJ11" s="54"/>
      <c r="AK11" s="49"/>
      <c r="AL11" s="54"/>
      <c r="AM11" s="54"/>
      <c r="AN11" s="49"/>
      <c r="AO11" s="54"/>
      <c r="AP11" s="54"/>
      <c r="AQ11" s="49"/>
      <c r="AR11" s="164">
        <v>700</v>
      </c>
      <c r="AS11" s="165"/>
      <c r="AT11" s="42" t="s">
        <v>200</v>
      </c>
    </row>
    <row r="12" spans="1:46" ht="30" customHeight="1" x14ac:dyDescent="0.4">
      <c r="A12" s="174"/>
      <c r="B12" s="58" t="s">
        <v>180</v>
      </c>
      <c r="C12" s="59"/>
      <c r="D12" s="60"/>
      <c r="E12" s="54"/>
      <c r="F12" s="54"/>
      <c r="G12" s="49"/>
      <c r="H12" s="54"/>
      <c r="I12" s="54"/>
      <c r="J12" s="49"/>
      <c r="K12" s="54"/>
      <c r="L12" s="54"/>
      <c r="M12" s="49"/>
      <c r="N12" s="54"/>
      <c r="O12" s="54"/>
      <c r="P12" s="49"/>
      <c r="Q12" s="54"/>
      <c r="R12" s="54"/>
      <c r="S12" s="49"/>
      <c r="T12" s="54"/>
      <c r="U12" s="54"/>
      <c r="V12" s="49"/>
      <c r="W12" s="54"/>
      <c r="X12" s="54"/>
      <c r="Y12" s="49"/>
      <c r="Z12" s="54"/>
      <c r="AA12" s="54"/>
      <c r="AB12" s="49"/>
      <c r="AC12" s="54"/>
      <c r="AD12" s="54"/>
      <c r="AE12" s="49"/>
      <c r="AF12" s="54"/>
      <c r="AG12" s="54"/>
      <c r="AH12" s="49"/>
      <c r="AI12" s="54"/>
      <c r="AJ12" s="54"/>
      <c r="AK12" s="49"/>
      <c r="AL12" s="54"/>
      <c r="AM12" s="54"/>
      <c r="AN12" s="49"/>
      <c r="AO12" s="54"/>
      <c r="AP12" s="54"/>
      <c r="AQ12" s="49"/>
      <c r="AR12" s="164">
        <v>39</v>
      </c>
      <c r="AS12" s="165"/>
      <c r="AT12" s="42" t="s">
        <v>201</v>
      </c>
    </row>
    <row r="13" spans="1:46" ht="30" customHeight="1" x14ac:dyDescent="0.4">
      <c r="A13" s="174"/>
      <c r="B13" s="58" t="s">
        <v>181</v>
      </c>
      <c r="C13" s="59"/>
      <c r="D13" s="60"/>
      <c r="E13" s="54"/>
      <c r="F13" s="54"/>
      <c r="G13" s="49"/>
      <c r="H13" s="54"/>
      <c r="I13" s="54"/>
      <c r="J13" s="49"/>
      <c r="K13" s="54"/>
      <c r="L13" s="54"/>
      <c r="M13" s="49"/>
      <c r="N13" s="54"/>
      <c r="O13" s="54"/>
      <c r="P13" s="49"/>
      <c r="Q13" s="54"/>
      <c r="R13" s="54"/>
      <c r="S13" s="49"/>
      <c r="T13" s="54"/>
      <c r="U13" s="54"/>
      <c r="V13" s="49"/>
      <c r="W13" s="54"/>
      <c r="X13" s="54"/>
      <c r="Y13" s="49"/>
      <c r="Z13" s="54"/>
      <c r="AA13" s="54"/>
      <c r="AB13" s="49"/>
      <c r="AC13" s="54"/>
      <c r="AD13" s="54"/>
      <c r="AE13" s="49"/>
      <c r="AF13" s="54"/>
      <c r="AG13" s="54"/>
      <c r="AH13" s="49"/>
      <c r="AI13" s="54"/>
      <c r="AJ13" s="54"/>
      <c r="AK13" s="49"/>
      <c r="AL13" s="54"/>
      <c r="AM13" s="54"/>
      <c r="AN13" s="49"/>
      <c r="AO13" s="54"/>
      <c r="AP13" s="54"/>
      <c r="AQ13" s="49"/>
      <c r="AR13" s="164">
        <v>1041</v>
      </c>
      <c r="AS13" s="165"/>
      <c r="AT13" s="42" t="s">
        <v>200</v>
      </c>
    </row>
    <row r="14" spans="1:46" ht="30" customHeight="1" x14ac:dyDescent="0.4">
      <c r="A14" s="174"/>
      <c r="B14" s="58" t="s">
        <v>182</v>
      </c>
      <c r="C14" s="59"/>
      <c r="D14" s="60"/>
      <c r="E14" s="54"/>
      <c r="F14" s="54"/>
      <c r="G14" s="49"/>
      <c r="H14" s="54"/>
      <c r="I14" s="54"/>
      <c r="J14" s="49"/>
      <c r="K14" s="54"/>
      <c r="L14" s="54"/>
      <c r="M14" s="49"/>
      <c r="N14" s="54"/>
      <c r="O14" s="54"/>
      <c r="P14" s="49"/>
      <c r="Q14" s="54"/>
      <c r="R14" s="54"/>
      <c r="S14" s="49"/>
      <c r="T14" s="54"/>
      <c r="U14" s="54"/>
      <c r="V14" s="49"/>
      <c r="W14" s="54"/>
      <c r="X14" s="54"/>
      <c r="Y14" s="49"/>
      <c r="Z14" s="54"/>
      <c r="AA14" s="54"/>
      <c r="AB14" s="49"/>
      <c r="AC14" s="54"/>
      <c r="AD14" s="54"/>
      <c r="AE14" s="49"/>
      <c r="AF14" s="54"/>
      <c r="AG14" s="54"/>
      <c r="AH14" s="49"/>
      <c r="AI14" s="54"/>
      <c r="AJ14" s="54"/>
      <c r="AK14" s="49"/>
      <c r="AL14" s="54"/>
      <c r="AM14" s="54"/>
      <c r="AN14" s="49"/>
      <c r="AO14" s="54"/>
      <c r="AP14" s="54"/>
      <c r="AQ14" s="49"/>
      <c r="AR14" s="164">
        <v>61</v>
      </c>
      <c r="AS14" s="165"/>
      <c r="AT14" s="42" t="s">
        <v>201</v>
      </c>
    </row>
    <row r="15" spans="1:46" ht="30" customHeight="1" x14ac:dyDescent="0.4">
      <c r="A15" s="175"/>
      <c r="B15" s="58" t="s">
        <v>183</v>
      </c>
      <c r="C15" s="59"/>
      <c r="D15" s="60"/>
      <c r="E15" s="54"/>
      <c r="F15" s="54"/>
      <c r="G15" s="49"/>
      <c r="H15" s="54"/>
      <c r="I15" s="54"/>
      <c r="J15" s="49"/>
      <c r="K15" s="54"/>
      <c r="L15" s="54"/>
      <c r="M15" s="49"/>
      <c r="N15" s="54"/>
      <c r="O15" s="54"/>
      <c r="P15" s="49"/>
      <c r="Q15" s="54"/>
      <c r="R15" s="54"/>
      <c r="S15" s="49"/>
      <c r="T15" s="54"/>
      <c r="U15" s="54"/>
      <c r="V15" s="49"/>
      <c r="W15" s="54"/>
      <c r="X15" s="54"/>
      <c r="Y15" s="49"/>
      <c r="Z15" s="54"/>
      <c r="AA15" s="54"/>
      <c r="AB15" s="49"/>
      <c r="AC15" s="54"/>
      <c r="AD15" s="54"/>
      <c r="AE15" s="49"/>
      <c r="AF15" s="54"/>
      <c r="AG15" s="54"/>
      <c r="AH15" s="49"/>
      <c r="AI15" s="54"/>
      <c r="AJ15" s="54"/>
      <c r="AK15" s="49"/>
      <c r="AL15" s="54"/>
      <c r="AM15" s="54"/>
      <c r="AN15" s="49"/>
      <c r="AO15" s="54"/>
      <c r="AP15" s="54"/>
      <c r="AQ15" s="49"/>
      <c r="AR15" s="164">
        <v>1.8</v>
      </c>
      <c r="AS15" s="165"/>
      <c r="AT15" s="42" t="s">
        <v>202</v>
      </c>
    </row>
    <row r="16" spans="1:46" ht="20.100000000000001" customHeight="1" x14ac:dyDescent="0.4">
      <c r="A16" s="175" t="s">
        <v>90</v>
      </c>
      <c r="B16" s="175" t="s">
        <v>130</v>
      </c>
      <c r="C16" s="175"/>
      <c r="D16" s="175"/>
      <c r="E16" s="186">
        <v>3.6</v>
      </c>
      <c r="F16" s="187"/>
      <c r="G16" s="49" t="s">
        <v>106</v>
      </c>
      <c r="H16" s="188">
        <v>3.6</v>
      </c>
      <c r="I16" s="187"/>
      <c r="J16" s="49" t="s">
        <v>106</v>
      </c>
      <c r="K16" s="188">
        <v>3.6</v>
      </c>
      <c r="L16" s="187"/>
      <c r="M16" s="49" t="s">
        <v>106</v>
      </c>
      <c r="N16" s="188">
        <v>3.6</v>
      </c>
      <c r="O16" s="187"/>
      <c r="P16" s="49" t="s">
        <v>106</v>
      </c>
      <c r="Q16" s="186">
        <v>3.6</v>
      </c>
      <c r="R16" s="187"/>
      <c r="S16" s="49" t="s">
        <v>106</v>
      </c>
      <c r="T16" s="186">
        <v>3.6</v>
      </c>
      <c r="U16" s="187"/>
      <c r="V16" s="49" t="s">
        <v>106</v>
      </c>
      <c r="W16" s="188">
        <v>3.6</v>
      </c>
      <c r="X16" s="187"/>
      <c r="Y16" s="49" t="s">
        <v>106</v>
      </c>
      <c r="Z16" s="186">
        <v>3.6</v>
      </c>
      <c r="AA16" s="187"/>
      <c r="AB16" s="49" t="s">
        <v>106</v>
      </c>
      <c r="AC16" s="186">
        <v>3.6</v>
      </c>
      <c r="AD16" s="187"/>
      <c r="AE16" s="49" t="s">
        <v>106</v>
      </c>
      <c r="AF16" s="188">
        <v>3.6</v>
      </c>
      <c r="AG16" s="187"/>
      <c r="AH16" s="49" t="s">
        <v>106</v>
      </c>
      <c r="AI16" s="188">
        <v>3.6</v>
      </c>
      <c r="AJ16" s="187"/>
      <c r="AK16" s="49" t="s">
        <v>106</v>
      </c>
      <c r="AL16" s="186">
        <v>3.6</v>
      </c>
      <c r="AM16" s="187"/>
      <c r="AN16" s="49" t="s">
        <v>106</v>
      </c>
      <c r="AO16" s="188">
        <v>3.6</v>
      </c>
      <c r="AP16" s="187"/>
      <c r="AQ16" s="49" t="s">
        <v>106</v>
      </c>
      <c r="AR16" s="188">
        <v>3.6</v>
      </c>
      <c r="AS16" s="187"/>
      <c r="AT16" s="49" t="s">
        <v>106</v>
      </c>
    </row>
    <row r="17" spans="1:46" ht="20.100000000000001" customHeight="1" x14ac:dyDescent="0.4">
      <c r="A17" s="207"/>
      <c r="B17" s="207" t="s">
        <v>165</v>
      </c>
      <c r="C17" s="207"/>
      <c r="D17" s="207"/>
      <c r="E17" s="182">
        <v>50.8</v>
      </c>
      <c r="F17" s="183"/>
      <c r="G17" s="49" t="s">
        <v>91</v>
      </c>
      <c r="H17" s="184">
        <v>50.8</v>
      </c>
      <c r="I17" s="183"/>
      <c r="J17" s="49" t="s">
        <v>91</v>
      </c>
      <c r="K17" s="184">
        <v>50.8</v>
      </c>
      <c r="L17" s="183"/>
      <c r="M17" s="49" t="s">
        <v>91</v>
      </c>
      <c r="N17" s="184">
        <v>50.8</v>
      </c>
      <c r="O17" s="183"/>
      <c r="P17" s="49" t="s">
        <v>91</v>
      </c>
      <c r="Q17" s="182">
        <v>50.8</v>
      </c>
      <c r="R17" s="183"/>
      <c r="S17" s="49" t="s">
        <v>91</v>
      </c>
      <c r="T17" s="182">
        <v>50.8</v>
      </c>
      <c r="U17" s="183"/>
      <c r="V17" s="49" t="s">
        <v>91</v>
      </c>
      <c r="W17" s="184">
        <v>50.8</v>
      </c>
      <c r="X17" s="183"/>
      <c r="Y17" s="49" t="s">
        <v>91</v>
      </c>
      <c r="Z17" s="182">
        <v>50.8</v>
      </c>
      <c r="AA17" s="183"/>
      <c r="AB17" s="49" t="s">
        <v>91</v>
      </c>
      <c r="AC17" s="182">
        <v>50.8</v>
      </c>
      <c r="AD17" s="183"/>
      <c r="AE17" s="49" t="s">
        <v>91</v>
      </c>
      <c r="AF17" s="184">
        <v>50.8</v>
      </c>
      <c r="AG17" s="183"/>
      <c r="AH17" s="49" t="s">
        <v>91</v>
      </c>
      <c r="AI17" s="184">
        <v>50.8</v>
      </c>
      <c r="AJ17" s="183"/>
      <c r="AK17" s="49" t="s">
        <v>91</v>
      </c>
      <c r="AL17" s="182">
        <v>50.8</v>
      </c>
      <c r="AM17" s="183"/>
      <c r="AN17" s="49" t="s">
        <v>91</v>
      </c>
      <c r="AO17" s="184">
        <v>50.8</v>
      </c>
      <c r="AP17" s="183"/>
      <c r="AQ17" s="49" t="s">
        <v>91</v>
      </c>
      <c r="AR17" s="184">
        <v>50.8</v>
      </c>
      <c r="AS17" s="183"/>
      <c r="AT17" s="49" t="s">
        <v>91</v>
      </c>
    </row>
    <row r="18" spans="1:46" ht="20.100000000000001" customHeight="1" x14ac:dyDescent="0.4">
      <c r="A18" s="207"/>
      <c r="B18" s="207" t="s">
        <v>192</v>
      </c>
      <c r="C18" s="207"/>
      <c r="D18" s="207"/>
      <c r="E18" s="185">
        <v>36.700000000000003</v>
      </c>
      <c r="F18" s="185"/>
      <c r="G18" s="49" t="s">
        <v>103</v>
      </c>
      <c r="H18" s="183">
        <v>36.700000000000003</v>
      </c>
      <c r="I18" s="185"/>
      <c r="J18" s="49" t="s">
        <v>103</v>
      </c>
      <c r="K18" s="183">
        <v>36.700000000000003</v>
      </c>
      <c r="L18" s="185"/>
      <c r="M18" s="49" t="s">
        <v>103</v>
      </c>
      <c r="N18" s="183">
        <v>36.700000000000003</v>
      </c>
      <c r="O18" s="185"/>
      <c r="P18" s="49" t="s">
        <v>103</v>
      </c>
      <c r="Q18" s="185">
        <v>36.700000000000003</v>
      </c>
      <c r="R18" s="185"/>
      <c r="S18" s="49" t="s">
        <v>103</v>
      </c>
      <c r="T18" s="185">
        <v>36.700000000000003</v>
      </c>
      <c r="U18" s="185"/>
      <c r="V18" s="49" t="s">
        <v>103</v>
      </c>
      <c r="W18" s="183">
        <v>36.700000000000003</v>
      </c>
      <c r="X18" s="185"/>
      <c r="Y18" s="49" t="s">
        <v>103</v>
      </c>
      <c r="Z18" s="185">
        <v>36.700000000000003</v>
      </c>
      <c r="AA18" s="185"/>
      <c r="AB18" s="49" t="s">
        <v>103</v>
      </c>
      <c r="AC18" s="185">
        <v>36.700000000000003</v>
      </c>
      <c r="AD18" s="185"/>
      <c r="AE18" s="49" t="s">
        <v>103</v>
      </c>
      <c r="AF18" s="183">
        <v>36.700000000000003</v>
      </c>
      <c r="AG18" s="185"/>
      <c r="AH18" s="49" t="s">
        <v>103</v>
      </c>
      <c r="AI18" s="183">
        <v>36.700000000000003</v>
      </c>
      <c r="AJ18" s="185"/>
      <c r="AK18" s="49" t="s">
        <v>103</v>
      </c>
      <c r="AL18" s="185">
        <v>36.700000000000003</v>
      </c>
      <c r="AM18" s="185"/>
      <c r="AN18" s="49" t="s">
        <v>103</v>
      </c>
      <c r="AO18" s="183">
        <v>36.700000000000003</v>
      </c>
      <c r="AP18" s="185"/>
      <c r="AQ18" s="49" t="s">
        <v>103</v>
      </c>
      <c r="AR18" s="183">
        <v>36.700000000000003</v>
      </c>
      <c r="AS18" s="185"/>
      <c r="AT18" s="49" t="s">
        <v>103</v>
      </c>
    </row>
    <row r="19" spans="1:46" ht="20.100000000000001" customHeight="1" x14ac:dyDescent="0.4">
      <c r="A19" s="207" t="s">
        <v>92</v>
      </c>
      <c r="B19" s="207" t="s">
        <v>146</v>
      </c>
      <c r="C19" s="207"/>
      <c r="D19" s="207"/>
      <c r="E19" s="186">
        <v>0.54900000000000004</v>
      </c>
      <c r="F19" s="187"/>
      <c r="G19" s="49" t="s">
        <v>133</v>
      </c>
      <c r="H19" s="188">
        <v>0.54900000000000004</v>
      </c>
      <c r="I19" s="187"/>
      <c r="J19" s="49" t="s">
        <v>134</v>
      </c>
      <c r="K19" s="188">
        <v>0.54900000000000004</v>
      </c>
      <c r="L19" s="187"/>
      <c r="M19" s="49" t="s">
        <v>134</v>
      </c>
      <c r="N19" s="188">
        <v>0.54900000000000004</v>
      </c>
      <c r="O19" s="187"/>
      <c r="P19" s="49" t="s">
        <v>134</v>
      </c>
      <c r="Q19" s="186">
        <v>0.54900000000000004</v>
      </c>
      <c r="R19" s="187"/>
      <c r="S19" s="49" t="s">
        <v>133</v>
      </c>
      <c r="T19" s="186">
        <v>0.54900000000000004</v>
      </c>
      <c r="U19" s="187"/>
      <c r="V19" s="49" t="s">
        <v>133</v>
      </c>
      <c r="W19" s="188">
        <v>0.54900000000000004</v>
      </c>
      <c r="X19" s="187"/>
      <c r="Y19" s="49" t="s">
        <v>134</v>
      </c>
      <c r="Z19" s="186">
        <v>0.54900000000000004</v>
      </c>
      <c r="AA19" s="187"/>
      <c r="AB19" s="49" t="s">
        <v>133</v>
      </c>
      <c r="AC19" s="186">
        <v>0.54900000000000004</v>
      </c>
      <c r="AD19" s="187"/>
      <c r="AE19" s="49" t="s">
        <v>133</v>
      </c>
      <c r="AF19" s="188">
        <v>0.54900000000000004</v>
      </c>
      <c r="AG19" s="187"/>
      <c r="AH19" s="49" t="s">
        <v>134</v>
      </c>
      <c r="AI19" s="188">
        <v>0.54900000000000004</v>
      </c>
      <c r="AJ19" s="187"/>
      <c r="AK19" s="49" t="s">
        <v>134</v>
      </c>
      <c r="AL19" s="186">
        <v>0.54900000000000004</v>
      </c>
      <c r="AM19" s="187"/>
      <c r="AN19" s="49" t="s">
        <v>133</v>
      </c>
      <c r="AO19" s="188">
        <v>0.54900000000000004</v>
      </c>
      <c r="AP19" s="187"/>
      <c r="AQ19" s="49" t="s">
        <v>134</v>
      </c>
      <c r="AR19" s="188">
        <v>0.54900000000000004</v>
      </c>
      <c r="AS19" s="187"/>
      <c r="AT19" s="49" t="s">
        <v>134</v>
      </c>
    </row>
    <row r="20" spans="1:46" ht="20.100000000000001" customHeight="1" x14ac:dyDescent="0.4">
      <c r="A20" s="207"/>
      <c r="B20" s="207" t="s">
        <v>176</v>
      </c>
      <c r="C20" s="207"/>
      <c r="D20" s="207"/>
      <c r="E20" s="177">
        <v>3</v>
      </c>
      <c r="F20" s="178"/>
      <c r="G20" s="49" t="s">
        <v>193</v>
      </c>
      <c r="H20" s="178">
        <v>3</v>
      </c>
      <c r="I20" s="179"/>
      <c r="J20" s="49" t="s">
        <v>193</v>
      </c>
      <c r="K20" s="178">
        <v>3</v>
      </c>
      <c r="L20" s="179"/>
      <c r="M20" s="49" t="s">
        <v>193</v>
      </c>
      <c r="N20" s="178">
        <v>3</v>
      </c>
      <c r="O20" s="179"/>
      <c r="P20" s="49" t="s">
        <v>193</v>
      </c>
      <c r="Q20" s="177">
        <v>3</v>
      </c>
      <c r="R20" s="178"/>
      <c r="S20" s="49" t="s">
        <v>193</v>
      </c>
      <c r="T20" s="177">
        <v>3</v>
      </c>
      <c r="U20" s="178"/>
      <c r="V20" s="49" t="s">
        <v>193</v>
      </c>
      <c r="W20" s="178">
        <v>3</v>
      </c>
      <c r="X20" s="179"/>
      <c r="Y20" s="49" t="s">
        <v>193</v>
      </c>
      <c r="Z20" s="177">
        <v>3</v>
      </c>
      <c r="AA20" s="178"/>
      <c r="AB20" s="49" t="s">
        <v>193</v>
      </c>
      <c r="AC20" s="177">
        <v>3</v>
      </c>
      <c r="AD20" s="178"/>
      <c r="AE20" s="49" t="s">
        <v>193</v>
      </c>
      <c r="AF20" s="178">
        <v>3</v>
      </c>
      <c r="AG20" s="179"/>
      <c r="AH20" s="49" t="s">
        <v>193</v>
      </c>
      <c r="AI20" s="178">
        <v>3</v>
      </c>
      <c r="AJ20" s="179"/>
      <c r="AK20" s="49" t="s">
        <v>193</v>
      </c>
      <c r="AL20" s="177">
        <v>3</v>
      </c>
      <c r="AM20" s="178"/>
      <c r="AN20" s="49" t="s">
        <v>193</v>
      </c>
      <c r="AO20" s="178">
        <v>3</v>
      </c>
      <c r="AP20" s="179"/>
      <c r="AQ20" s="49" t="s">
        <v>193</v>
      </c>
      <c r="AR20" s="178">
        <v>3</v>
      </c>
      <c r="AS20" s="179"/>
      <c r="AT20" s="49" t="s">
        <v>193</v>
      </c>
    </row>
    <row r="21" spans="1:46" ht="20.100000000000001" customHeight="1" x14ac:dyDescent="0.4">
      <c r="A21" s="207"/>
      <c r="B21" s="207" t="s">
        <v>191</v>
      </c>
      <c r="C21" s="207"/>
      <c r="D21" s="207"/>
      <c r="E21" s="179">
        <v>2.4900000000000002</v>
      </c>
      <c r="F21" s="179"/>
      <c r="G21" s="49" t="s">
        <v>137</v>
      </c>
      <c r="H21" s="178">
        <v>2.4900000000000002</v>
      </c>
      <c r="I21" s="179"/>
      <c r="J21" s="49" t="s">
        <v>137</v>
      </c>
      <c r="K21" s="178">
        <v>2.4900000000000002</v>
      </c>
      <c r="L21" s="179"/>
      <c r="M21" s="49" t="s">
        <v>137</v>
      </c>
      <c r="N21" s="178">
        <v>2.4900000000000002</v>
      </c>
      <c r="O21" s="179"/>
      <c r="P21" s="49" t="s">
        <v>137</v>
      </c>
      <c r="Q21" s="179">
        <v>2.4900000000000002</v>
      </c>
      <c r="R21" s="179"/>
      <c r="S21" s="49" t="s">
        <v>137</v>
      </c>
      <c r="T21" s="179">
        <v>2.4900000000000002</v>
      </c>
      <c r="U21" s="179"/>
      <c r="V21" s="49" t="s">
        <v>137</v>
      </c>
      <c r="W21" s="178">
        <v>2.4900000000000002</v>
      </c>
      <c r="X21" s="179"/>
      <c r="Y21" s="49" t="s">
        <v>137</v>
      </c>
      <c r="Z21" s="179">
        <v>2.4900000000000002</v>
      </c>
      <c r="AA21" s="179"/>
      <c r="AB21" s="49" t="s">
        <v>137</v>
      </c>
      <c r="AC21" s="179">
        <v>2.4900000000000002</v>
      </c>
      <c r="AD21" s="179"/>
      <c r="AE21" s="49" t="s">
        <v>137</v>
      </c>
      <c r="AF21" s="178">
        <v>2.4900000000000002</v>
      </c>
      <c r="AG21" s="179"/>
      <c r="AH21" s="49" t="s">
        <v>137</v>
      </c>
      <c r="AI21" s="178">
        <v>2.4900000000000002</v>
      </c>
      <c r="AJ21" s="179"/>
      <c r="AK21" s="49" t="s">
        <v>137</v>
      </c>
      <c r="AL21" s="179">
        <v>2.4900000000000002</v>
      </c>
      <c r="AM21" s="179"/>
      <c r="AN21" s="49" t="s">
        <v>137</v>
      </c>
      <c r="AO21" s="178">
        <v>2.4900000000000002</v>
      </c>
      <c r="AP21" s="179"/>
      <c r="AQ21" s="49" t="s">
        <v>137</v>
      </c>
      <c r="AR21" s="178">
        <v>2.4900000000000002</v>
      </c>
      <c r="AS21" s="179"/>
      <c r="AT21" s="49" t="s">
        <v>137</v>
      </c>
    </row>
    <row r="22" spans="1:46" ht="20.100000000000001" customHeight="1" x14ac:dyDescent="0.4">
      <c r="A22" s="205" t="s">
        <v>195</v>
      </c>
      <c r="B22" s="205"/>
      <c r="C22" s="205"/>
      <c r="D22" s="205"/>
      <c r="E22" s="180">
        <f>(100/((E9/14)*(E7/100)*E17))*(E9/14)*E20</f>
        <v>7.0640093433296913</v>
      </c>
      <c r="F22" s="180"/>
      <c r="G22" s="51" t="s">
        <v>138</v>
      </c>
      <c r="H22" s="181">
        <f>(100/((H9/14)*(H7/100)*H17))*(H9/14)*H20</f>
        <v>6.2163282221301301</v>
      </c>
      <c r="I22" s="180"/>
      <c r="J22" s="51" t="s">
        <v>138</v>
      </c>
      <c r="K22" s="181">
        <f>(100/((K8)*(K7)*K16))*(K8)*K19</f>
        <v>4.621212121212122</v>
      </c>
      <c r="L22" s="180"/>
      <c r="M22" s="51" t="s">
        <v>138</v>
      </c>
      <c r="N22" s="181">
        <f>(100/((N10)*(N7/100)*N18))*(N10)*N21</f>
        <v>7.4231303549389143</v>
      </c>
      <c r="O22" s="180"/>
      <c r="P22" s="51" t="s">
        <v>138</v>
      </c>
      <c r="Q22" s="181">
        <f>(100/((Q10)*(Q7/100)*Q18))*(Q10)*Q21</f>
        <v>6.784741144414169</v>
      </c>
      <c r="R22" s="180"/>
      <c r="S22" s="51" t="s">
        <v>138</v>
      </c>
      <c r="T22" s="180">
        <f>(100/((T9/14)*(T7/100)*T17))*(T9/14)*T20</f>
        <v>6.2163282221301284</v>
      </c>
      <c r="U22" s="180"/>
      <c r="V22" s="51" t="s">
        <v>138</v>
      </c>
      <c r="W22" s="181">
        <f>(100/((64.8/14)*(T7/100)*T17))*W8*W19</f>
        <v>2.5634353271630523</v>
      </c>
      <c r="X22" s="180"/>
      <c r="Y22" s="51" t="s">
        <v>138</v>
      </c>
      <c r="Z22" s="180">
        <f>(100/((Z9/14)*(Z7/100)*Z17))*(Z9/14)*Z20+(100/((Z9/14)*(Z7/100)*Z17))*(Z8/1000)*Z19</f>
        <v>7.2111012949435542</v>
      </c>
      <c r="AA22" s="180"/>
      <c r="AB22" s="51" t="s">
        <v>138</v>
      </c>
      <c r="AC22" s="180">
        <f>(100/((AC9/14)*(AC7/100)*AC17))*(AC9/14)*AC20</f>
        <v>6.2163282221301284</v>
      </c>
      <c r="AD22" s="180"/>
      <c r="AE22" s="51" t="s">
        <v>138</v>
      </c>
      <c r="AF22" s="181">
        <f>(100/((64.8/14)*(AC7/100)*AC17))*AF8*AF19</f>
        <v>2.5634353271630523</v>
      </c>
      <c r="AG22" s="180"/>
      <c r="AH22" s="51" t="s">
        <v>138</v>
      </c>
      <c r="AI22" s="181">
        <f>(100/((AI8)*(AI7/100)*AI16))*(AI8)*AI19</f>
        <v>16.018907563025209</v>
      </c>
      <c r="AJ22" s="180"/>
      <c r="AK22" s="51" t="s">
        <v>138</v>
      </c>
      <c r="AL22" s="180">
        <f>(100/((AL9/14)*(AL7/100)*AL17))*(AL9/14)*AL20</f>
        <v>6.2163282221301284</v>
      </c>
      <c r="AM22" s="180"/>
      <c r="AN22" s="51" t="s">
        <v>138</v>
      </c>
      <c r="AO22" s="181">
        <f>(100/((64.8/14)*(AL7/100)*AL17))*AO8*AO19</f>
        <v>2.5634353271630523</v>
      </c>
      <c r="AP22" s="180"/>
      <c r="AQ22" s="51" t="s">
        <v>138</v>
      </c>
      <c r="AR22" s="181">
        <f>(AR15/14)*AR20</f>
        <v>0.38571428571428579</v>
      </c>
      <c r="AS22" s="180"/>
      <c r="AT22" s="51" t="s">
        <v>138</v>
      </c>
    </row>
    <row r="23" spans="1:46" ht="30" customHeight="1" x14ac:dyDescent="0.4">
      <c r="A23" s="205" t="s">
        <v>203</v>
      </c>
      <c r="B23" s="205"/>
      <c r="C23" s="205"/>
      <c r="D23" s="205"/>
      <c r="E23" s="168" t="s">
        <v>42</v>
      </c>
      <c r="F23" s="169"/>
      <c r="G23" s="170"/>
      <c r="H23" s="168" t="s">
        <v>42</v>
      </c>
      <c r="I23" s="169"/>
      <c r="J23" s="170"/>
      <c r="K23" s="168" t="s">
        <v>42</v>
      </c>
      <c r="L23" s="169"/>
      <c r="M23" s="170"/>
      <c r="N23" s="168" t="s">
        <v>42</v>
      </c>
      <c r="O23" s="169"/>
      <c r="P23" s="170"/>
      <c r="Q23" s="168" t="s">
        <v>42</v>
      </c>
      <c r="R23" s="169"/>
      <c r="S23" s="170"/>
      <c r="T23" s="168" t="s">
        <v>42</v>
      </c>
      <c r="U23" s="169"/>
      <c r="V23" s="170"/>
      <c r="W23" s="168" t="s">
        <v>42</v>
      </c>
      <c r="X23" s="169"/>
      <c r="Y23" s="170"/>
      <c r="Z23" s="168" t="s">
        <v>42</v>
      </c>
      <c r="AA23" s="169"/>
      <c r="AB23" s="170"/>
      <c r="AC23" s="168" t="s">
        <v>42</v>
      </c>
      <c r="AD23" s="169"/>
      <c r="AE23" s="170"/>
      <c r="AF23" s="168" t="s">
        <v>42</v>
      </c>
      <c r="AG23" s="169"/>
      <c r="AH23" s="170"/>
      <c r="AI23" s="168" t="s">
        <v>42</v>
      </c>
      <c r="AJ23" s="169"/>
      <c r="AK23" s="170"/>
      <c r="AL23" s="168" t="s">
        <v>42</v>
      </c>
      <c r="AM23" s="169"/>
      <c r="AN23" s="170"/>
      <c r="AO23" s="168" t="s">
        <v>42</v>
      </c>
      <c r="AP23" s="169"/>
      <c r="AQ23" s="170"/>
      <c r="AR23" s="181">
        <f>(AR11/1000)*AR19+((AR13/14)/1000)*AR20</f>
        <v>0.60737142857142867</v>
      </c>
      <c r="AS23" s="180"/>
      <c r="AT23" s="51" t="s">
        <v>138</v>
      </c>
    </row>
    <row r="24" spans="1:46" ht="44.25" customHeight="1" x14ac:dyDescent="0.4">
      <c r="A24" s="205" t="s">
        <v>196</v>
      </c>
      <c r="B24" s="205"/>
      <c r="C24" s="205"/>
      <c r="D24" s="205"/>
      <c r="E24" s="168" t="s">
        <v>42</v>
      </c>
      <c r="F24" s="169"/>
      <c r="G24" s="170"/>
      <c r="H24" s="172">
        <f>100*(E22-H22)/E22</f>
        <v>11.999999999999975</v>
      </c>
      <c r="I24" s="172"/>
      <c r="J24" s="49" t="s">
        <v>128</v>
      </c>
      <c r="K24" s="172">
        <f>100*(E22-K22)/E22</f>
        <v>34.580888888888879</v>
      </c>
      <c r="L24" s="172"/>
      <c r="M24" s="49" t="s">
        <v>128</v>
      </c>
      <c r="N24" s="172">
        <f>100*(E22-N22)/E22</f>
        <v>-5.0838128059432552</v>
      </c>
      <c r="O24" s="172"/>
      <c r="P24" s="49" t="s">
        <v>128</v>
      </c>
      <c r="Q24" s="168" t="s">
        <v>42</v>
      </c>
      <c r="R24" s="169"/>
      <c r="S24" s="170"/>
      <c r="T24" s="171">
        <f>(E22+Q22-T22-W22)/(E22+Q22)*100</f>
        <v>36.602485855577591</v>
      </c>
      <c r="U24" s="172"/>
      <c r="V24" s="172"/>
      <c r="W24" s="172"/>
      <c r="X24" s="172"/>
      <c r="Y24" s="49" t="s">
        <v>128</v>
      </c>
      <c r="Z24" s="168" t="s">
        <v>42</v>
      </c>
      <c r="AA24" s="169"/>
      <c r="AB24" s="170"/>
      <c r="AC24" s="171">
        <f>(E22+Z22-AC22-AF22)/(E22+Z22)*100</f>
        <v>38.496003486280486</v>
      </c>
      <c r="AD24" s="172"/>
      <c r="AE24" s="172"/>
      <c r="AF24" s="172"/>
      <c r="AG24" s="172"/>
      <c r="AH24" s="49" t="s">
        <v>128</v>
      </c>
      <c r="AI24" s="168" t="s">
        <v>42</v>
      </c>
      <c r="AJ24" s="169"/>
      <c r="AK24" s="170"/>
      <c r="AL24" s="171">
        <f>(E22+AI22-AL22-AO22)/(E22+AI22)*100</f>
        <v>61.964237080990216</v>
      </c>
      <c r="AM24" s="172"/>
      <c r="AN24" s="172"/>
      <c r="AO24" s="172"/>
      <c r="AP24" s="172"/>
      <c r="AQ24" s="49" t="s">
        <v>128</v>
      </c>
      <c r="AR24" s="172">
        <f>100*(AR23-AR22)/AR23</f>
        <v>36.494496189669768</v>
      </c>
      <c r="AS24" s="172"/>
      <c r="AT24" s="49" t="s">
        <v>128</v>
      </c>
    </row>
    <row r="25" spans="1:46" ht="4.5" customHeight="1" x14ac:dyDescent="0.4"/>
    <row r="26" spans="1:46" x14ac:dyDescent="0.4">
      <c r="A26" s="40" t="s">
        <v>140</v>
      </c>
    </row>
    <row r="27" spans="1:46" x14ac:dyDescent="0.4">
      <c r="A27" s="40" t="s">
        <v>142</v>
      </c>
    </row>
    <row r="28" spans="1:46" x14ac:dyDescent="0.4">
      <c r="A28" s="40" t="s">
        <v>145</v>
      </c>
    </row>
    <row r="29" spans="1:46" x14ac:dyDescent="0.4">
      <c r="A29" s="40" t="s">
        <v>149</v>
      </c>
    </row>
    <row r="30" spans="1:46" x14ac:dyDescent="0.4">
      <c r="A30" s="40" t="s">
        <v>147</v>
      </c>
    </row>
    <row r="31" spans="1:46" x14ac:dyDescent="0.4">
      <c r="A31" s="40" t="s">
        <v>151</v>
      </c>
    </row>
    <row r="32" spans="1:46" ht="67.5" customHeight="1" x14ac:dyDescent="0.4">
      <c r="A32" s="176" t="s">
        <v>222</v>
      </c>
      <c r="B32" s="176"/>
      <c r="C32" s="176"/>
      <c r="D32" s="176"/>
      <c r="E32" s="176"/>
      <c r="F32" s="176"/>
      <c r="G32" s="176"/>
      <c r="H32" s="176"/>
      <c r="I32" s="176"/>
    </row>
  </sheetData>
  <mergeCells count="236">
    <mergeCell ref="H7:J7"/>
    <mergeCell ref="E8:F8"/>
    <mergeCell ref="H8:I8"/>
    <mergeCell ref="W9:X9"/>
    <mergeCell ref="W10:X10"/>
    <mergeCell ref="T16:U16"/>
    <mergeCell ref="A19:A21"/>
    <mergeCell ref="B19:D19"/>
    <mergeCell ref="E19:F19"/>
    <mergeCell ref="H19:I19"/>
    <mergeCell ref="B20:D20"/>
    <mergeCell ref="E20:F20"/>
    <mergeCell ref="H20:I20"/>
    <mergeCell ref="AI22:AJ22"/>
    <mergeCell ref="A6:D6"/>
    <mergeCell ref="E6:G6"/>
    <mergeCell ref="H6:J6"/>
    <mergeCell ref="Z6:AB6"/>
    <mergeCell ref="H16:I16"/>
    <mergeCell ref="B17:D17"/>
    <mergeCell ref="E17:F17"/>
    <mergeCell ref="C9:D9"/>
    <mergeCell ref="E9:F9"/>
    <mergeCell ref="H9:I9"/>
    <mergeCell ref="Q9:R9"/>
    <mergeCell ref="Z7:AB7"/>
    <mergeCell ref="Z8:AA8"/>
    <mergeCell ref="Z9:AA9"/>
    <mergeCell ref="A7:D7"/>
    <mergeCell ref="E7:G7"/>
    <mergeCell ref="Q20:R20"/>
    <mergeCell ref="AI18:AJ18"/>
    <mergeCell ref="AI19:AJ19"/>
    <mergeCell ref="AI20:AJ20"/>
    <mergeCell ref="AI10:AJ10"/>
    <mergeCell ref="AI16:AJ16"/>
    <mergeCell ref="AF16:AG16"/>
    <mergeCell ref="A24:D24"/>
    <mergeCell ref="C8:D8"/>
    <mergeCell ref="A8:A10"/>
    <mergeCell ref="A4:D5"/>
    <mergeCell ref="H24:I24"/>
    <mergeCell ref="E24:G24"/>
    <mergeCell ref="Q8:R8"/>
    <mergeCell ref="B21:D21"/>
    <mergeCell ref="E21:F21"/>
    <mergeCell ref="H21:I21"/>
    <mergeCell ref="A22:D22"/>
    <mergeCell ref="E22:F22"/>
    <mergeCell ref="H22:I22"/>
    <mergeCell ref="Q22:R22"/>
    <mergeCell ref="H17:I17"/>
    <mergeCell ref="Q18:R18"/>
    <mergeCell ref="B18:D18"/>
    <mergeCell ref="E18:F18"/>
    <mergeCell ref="H18:I18"/>
    <mergeCell ref="E10:F10"/>
    <mergeCell ref="H10:I10"/>
    <mergeCell ref="A16:A18"/>
    <mergeCell ref="B16:D16"/>
    <mergeCell ref="E16:F16"/>
    <mergeCell ref="K24:L24"/>
    <mergeCell ref="N6:P6"/>
    <mergeCell ref="N7:P7"/>
    <mergeCell ref="N8:O8"/>
    <mergeCell ref="N9:O9"/>
    <mergeCell ref="N10:O10"/>
    <mergeCell ref="K10:L10"/>
    <mergeCell ref="K16:L16"/>
    <mergeCell ref="K17:L17"/>
    <mergeCell ref="K18:L18"/>
    <mergeCell ref="K19:L19"/>
    <mergeCell ref="K20:L20"/>
    <mergeCell ref="K6:M6"/>
    <mergeCell ref="K7:M7"/>
    <mergeCell ref="K8:L8"/>
    <mergeCell ref="K9:L9"/>
    <mergeCell ref="N23:P23"/>
    <mergeCell ref="N16:O16"/>
    <mergeCell ref="AR24:AS24"/>
    <mergeCell ref="Q4:S5"/>
    <mergeCell ref="AR17:AS17"/>
    <mergeCell ref="AR18:AS18"/>
    <mergeCell ref="AR19:AS19"/>
    <mergeCell ref="AR20:AS20"/>
    <mergeCell ref="AR21:AS21"/>
    <mergeCell ref="AR22:AS22"/>
    <mergeCell ref="T24:X24"/>
    <mergeCell ref="AR6:AT6"/>
    <mergeCell ref="AR7:AT7"/>
    <mergeCell ref="AR8:AS8"/>
    <mergeCell ref="AR9:AS9"/>
    <mergeCell ref="Z21:AA21"/>
    <mergeCell ref="Z22:AA22"/>
    <mergeCell ref="AI21:AJ21"/>
    <mergeCell ref="AR5:AT5"/>
    <mergeCell ref="AR11:AS11"/>
    <mergeCell ref="AR12:AS12"/>
    <mergeCell ref="AR13:AS13"/>
    <mergeCell ref="Q10:R10"/>
    <mergeCell ref="Q16:R16"/>
    <mergeCell ref="Q17:R17"/>
    <mergeCell ref="Q19:R19"/>
    <mergeCell ref="AR14:AS14"/>
    <mergeCell ref="AR15:AS15"/>
    <mergeCell ref="AR23:AS23"/>
    <mergeCell ref="A23:D23"/>
    <mergeCell ref="N4:P4"/>
    <mergeCell ref="AR4:AT4"/>
    <mergeCell ref="T4:Y4"/>
    <mergeCell ref="Z4:AB5"/>
    <mergeCell ref="E4:G5"/>
    <mergeCell ref="H5:J5"/>
    <mergeCell ref="N5:P5"/>
    <mergeCell ref="AR10:AS10"/>
    <mergeCell ref="AR16:AS16"/>
    <mergeCell ref="W18:X18"/>
    <mergeCell ref="W19:X19"/>
    <mergeCell ref="W20:X20"/>
    <mergeCell ref="W21:X21"/>
    <mergeCell ref="W22:X22"/>
    <mergeCell ref="T22:U22"/>
    <mergeCell ref="W6:Y6"/>
    <mergeCell ref="W7:Y7"/>
    <mergeCell ref="W8:X8"/>
    <mergeCell ref="H4:J4"/>
    <mergeCell ref="AC16:AD16"/>
    <mergeCell ref="Z24:AB24"/>
    <mergeCell ref="E23:G23"/>
    <mergeCell ref="Q23:S23"/>
    <mergeCell ref="Z23:AB23"/>
    <mergeCell ref="H23:J23"/>
    <mergeCell ref="K23:M23"/>
    <mergeCell ref="Z10:AA10"/>
    <mergeCell ref="Z16:AA16"/>
    <mergeCell ref="Z17:AA17"/>
    <mergeCell ref="Z18:AA18"/>
    <mergeCell ref="Z19:AA19"/>
    <mergeCell ref="Z20:AA20"/>
    <mergeCell ref="W16:X16"/>
    <mergeCell ref="W17:X17"/>
    <mergeCell ref="T17:U17"/>
    <mergeCell ref="T18:U18"/>
    <mergeCell ref="T19:U19"/>
    <mergeCell ref="T20:U20"/>
    <mergeCell ref="T21:U21"/>
    <mergeCell ref="N22:O22"/>
    <mergeCell ref="N24:O24"/>
    <mergeCell ref="T10:U10"/>
    <mergeCell ref="Q24:S24"/>
    <mergeCell ref="Q21:R21"/>
    <mergeCell ref="AI23:AK23"/>
    <mergeCell ref="T23:V23"/>
    <mergeCell ref="W23:Y23"/>
    <mergeCell ref="C10:D10"/>
    <mergeCell ref="T5:Y5"/>
    <mergeCell ref="AI4:AK5"/>
    <mergeCell ref="AI6:AK6"/>
    <mergeCell ref="AI7:AK7"/>
    <mergeCell ref="AI8:AJ8"/>
    <mergeCell ref="AI9:AJ9"/>
    <mergeCell ref="Q6:S6"/>
    <mergeCell ref="Q7:S7"/>
    <mergeCell ref="T6:V6"/>
    <mergeCell ref="T7:V7"/>
    <mergeCell ref="T8:U8"/>
    <mergeCell ref="T9:U9"/>
    <mergeCell ref="N17:O17"/>
    <mergeCell ref="N18:O18"/>
    <mergeCell ref="N19:O19"/>
    <mergeCell ref="N20:O20"/>
    <mergeCell ref="N21:O21"/>
    <mergeCell ref="K21:L21"/>
    <mergeCell ref="K22:L22"/>
    <mergeCell ref="AI17:AJ17"/>
    <mergeCell ref="AL9:AM9"/>
    <mergeCell ref="AO9:AP9"/>
    <mergeCell ref="AL10:AM10"/>
    <mergeCell ref="AO10:AP10"/>
    <mergeCell ref="AL16:AM16"/>
    <mergeCell ref="AO16:AP16"/>
    <mergeCell ref="AL4:AQ4"/>
    <mergeCell ref="AL5:AQ5"/>
    <mergeCell ref="AL6:AN6"/>
    <mergeCell ref="AO6:AQ6"/>
    <mergeCell ref="AL7:AN7"/>
    <mergeCell ref="AO7:AQ7"/>
    <mergeCell ref="AL8:AM8"/>
    <mergeCell ref="AL23:AN23"/>
    <mergeCell ref="AO23:AQ23"/>
    <mergeCell ref="AL24:AP24"/>
    <mergeCell ref="AC4:AH4"/>
    <mergeCell ref="AC5:AH5"/>
    <mergeCell ref="AC6:AE6"/>
    <mergeCell ref="AF6:AH6"/>
    <mergeCell ref="AC7:AE7"/>
    <mergeCell ref="AF7:AH7"/>
    <mergeCell ref="AC8:AD8"/>
    <mergeCell ref="AL20:AM20"/>
    <mergeCell ref="AO20:AP20"/>
    <mergeCell ref="AL21:AM21"/>
    <mergeCell ref="AO21:AP21"/>
    <mergeCell ref="AL22:AM22"/>
    <mergeCell ref="AO22:AP22"/>
    <mergeCell ref="AL17:AM17"/>
    <mergeCell ref="AO17:AP17"/>
    <mergeCell ref="AL18:AM18"/>
    <mergeCell ref="AO18:AP18"/>
    <mergeCell ref="AL19:AM19"/>
    <mergeCell ref="AO19:AP19"/>
    <mergeCell ref="AI24:AK24"/>
    <mergeCell ref="AO8:AP8"/>
    <mergeCell ref="K5:M5"/>
    <mergeCell ref="K4:M4"/>
    <mergeCell ref="AC23:AE23"/>
    <mergeCell ref="AF23:AH23"/>
    <mergeCell ref="AC24:AG24"/>
    <mergeCell ref="A11:A15"/>
    <mergeCell ref="A32:I32"/>
    <mergeCell ref="AC20:AD20"/>
    <mergeCell ref="AF20:AG20"/>
    <mergeCell ref="AC21:AD21"/>
    <mergeCell ref="AF21:AG21"/>
    <mergeCell ref="AC22:AD22"/>
    <mergeCell ref="AF22:AG22"/>
    <mergeCell ref="AC17:AD17"/>
    <mergeCell ref="AF17:AG17"/>
    <mergeCell ref="AC18:AD18"/>
    <mergeCell ref="AF18:AG18"/>
    <mergeCell ref="AC19:AD19"/>
    <mergeCell ref="AF19:AG19"/>
    <mergeCell ref="AF8:AG8"/>
    <mergeCell ref="AC9:AD9"/>
    <mergeCell ref="AF9:AG9"/>
    <mergeCell ref="AC10:AD10"/>
    <mergeCell ref="AF10:AG10"/>
  </mergeCells>
  <phoneticPr fontId="1"/>
  <pageMargins left="0.70866141732283472" right="0.70866141732283472" top="0.59055118110236227" bottom="0.51181102362204722" header="0.31496062992125984" footer="0.31496062992125984"/>
  <pageSetup paperSize="9" orientation="portrait" horizontalDpi="0" verticalDpi="0" r:id="rId1"/>
  <colBreaks count="4" manualBreakCount="4">
    <brk id="16" max="30" man="1"/>
    <brk id="25" max="1048575" man="1"/>
    <brk id="34" max="30" man="1"/>
    <brk id="43" max="1048575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32"/>
  <sheetViews>
    <sheetView view="pageBreakPreview" zoomScale="60" zoomScaleNormal="70" workbookViewId="0">
      <selection activeCell="T9" sqref="T9:U9"/>
    </sheetView>
  </sheetViews>
  <sheetFormatPr defaultColWidth="9" defaultRowHeight="15.75" x14ac:dyDescent="0.4"/>
  <cols>
    <col min="1" max="1" width="15.625" style="40" customWidth="1"/>
    <col min="2" max="2" width="13.375" style="40" customWidth="1"/>
    <col min="3" max="3" width="10.5" style="40" customWidth="1"/>
    <col min="4" max="4" width="6.625" style="40" customWidth="1"/>
    <col min="5" max="5" width="9" style="40"/>
    <col min="6" max="6" width="8.625" style="40" customWidth="1"/>
    <col min="7" max="7" width="14.25" style="40" customWidth="1"/>
    <col min="8" max="8" width="9" style="40"/>
    <col min="9" max="9" width="8.625" style="40" customWidth="1"/>
    <col min="10" max="10" width="14.5" style="40" customWidth="1"/>
    <col min="11" max="11" width="9" style="40"/>
    <col min="12" max="12" width="8.625" style="40" customWidth="1"/>
    <col min="13" max="13" width="14.5" style="40" customWidth="1"/>
    <col min="14" max="14" width="9" style="40"/>
    <col min="15" max="15" width="8.625" style="40" customWidth="1"/>
    <col min="16" max="16" width="14.5" style="40" customWidth="1"/>
    <col min="17" max="17" width="9" style="40"/>
    <col min="18" max="18" width="8.625" style="40" customWidth="1"/>
    <col min="19" max="19" width="14.25" style="40" customWidth="1"/>
    <col min="20" max="20" width="9" style="40"/>
    <col min="21" max="21" width="8.625" style="40" customWidth="1"/>
    <col min="22" max="22" width="14.5" style="40" customWidth="1"/>
    <col min="23" max="23" width="9" style="40"/>
    <col min="24" max="24" width="8.625" style="40" customWidth="1"/>
    <col min="25" max="25" width="14.5" style="40" customWidth="1"/>
    <col min="26" max="26" width="9" style="40"/>
    <col min="27" max="27" width="8.625" style="40" customWidth="1"/>
    <col min="28" max="28" width="14.25" style="40" customWidth="1"/>
    <col min="29" max="29" width="9" style="40"/>
    <col min="30" max="30" width="8.625" style="40" customWidth="1"/>
    <col min="31" max="31" width="14.5" style="40" customWidth="1"/>
    <col min="32" max="32" width="9" style="40"/>
    <col min="33" max="33" width="8.625" style="40" customWidth="1"/>
    <col min="34" max="34" width="14.5" style="40" customWidth="1"/>
    <col min="35" max="35" width="9" style="40"/>
    <col min="36" max="36" width="8.625" style="40" customWidth="1"/>
    <col min="37" max="37" width="14.25" style="40" customWidth="1"/>
    <col min="38" max="38" width="9" style="40"/>
    <col min="39" max="39" width="8.625" style="40" customWidth="1"/>
    <col min="40" max="40" width="14.5" style="40" customWidth="1"/>
    <col min="41" max="41" width="9" style="40"/>
    <col min="42" max="42" width="8.625" style="40" customWidth="1"/>
    <col min="43" max="43" width="14.5" style="40" customWidth="1"/>
    <col min="44" max="44" width="9" style="40"/>
    <col min="45" max="45" width="8.625" style="40" customWidth="1"/>
    <col min="46" max="46" width="14.5" style="40" customWidth="1"/>
    <col min="47" max="16384" width="9" style="40"/>
  </cols>
  <sheetData>
    <row r="1" spans="1:46" ht="19.5" x14ac:dyDescent="0.4">
      <c r="A1" s="55" t="s">
        <v>215</v>
      </c>
    </row>
    <row r="2" spans="1:46" ht="19.5" x14ac:dyDescent="0.4">
      <c r="A2" s="55" t="s">
        <v>219</v>
      </c>
    </row>
    <row r="4" spans="1:46" ht="26.25" customHeight="1" x14ac:dyDescent="0.4">
      <c r="A4" s="209"/>
      <c r="B4" s="209"/>
      <c r="C4" s="209"/>
      <c r="D4" s="209"/>
      <c r="E4" s="201" t="s">
        <v>217</v>
      </c>
      <c r="F4" s="201"/>
      <c r="G4" s="201"/>
      <c r="H4" s="166" t="s">
        <v>117</v>
      </c>
      <c r="I4" s="167"/>
      <c r="J4" s="191"/>
      <c r="K4" s="166" t="s">
        <v>117</v>
      </c>
      <c r="L4" s="167"/>
      <c r="M4" s="191"/>
      <c r="N4" s="166" t="s">
        <v>117</v>
      </c>
      <c r="O4" s="167"/>
      <c r="P4" s="191"/>
      <c r="Q4" s="201" t="s">
        <v>208</v>
      </c>
      <c r="R4" s="201"/>
      <c r="S4" s="201"/>
      <c r="T4" s="166" t="s">
        <v>117</v>
      </c>
      <c r="U4" s="167"/>
      <c r="V4" s="167"/>
      <c r="W4" s="167"/>
      <c r="X4" s="167"/>
      <c r="Y4" s="191"/>
      <c r="Z4" s="201" t="s">
        <v>209</v>
      </c>
      <c r="AA4" s="201"/>
      <c r="AB4" s="201"/>
      <c r="AC4" s="166" t="s">
        <v>117</v>
      </c>
      <c r="AD4" s="167"/>
      <c r="AE4" s="167"/>
      <c r="AF4" s="167"/>
      <c r="AG4" s="167"/>
      <c r="AH4" s="191"/>
      <c r="AI4" s="201" t="s">
        <v>210</v>
      </c>
      <c r="AJ4" s="201"/>
      <c r="AK4" s="201"/>
      <c r="AL4" s="166" t="s">
        <v>117</v>
      </c>
      <c r="AM4" s="167"/>
      <c r="AN4" s="167"/>
      <c r="AO4" s="167"/>
      <c r="AP4" s="167"/>
      <c r="AQ4" s="191"/>
      <c r="AR4" s="166" t="s">
        <v>117</v>
      </c>
      <c r="AS4" s="167"/>
      <c r="AT4" s="191"/>
    </row>
    <row r="5" spans="1:46" ht="54" customHeight="1" x14ac:dyDescent="0.4">
      <c r="A5" s="209"/>
      <c r="B5" s="209"/>
      <c r="C5" s="209"/>
      <c r="D5" s="209"/>
      <c r="E5" s="201"/>
      <c r="F5" s="201"/>
      <c r="G5" s="201"/>
      <c r="H5" s="206" t="s">
        <v>8</v>
      </c>
      <c r="I5" s="206"/>
      <c r="J5" s="206"/>
      <c r="K5" s="206" t="s">
        <v>73</v>
      </c>
      <c r="L5" s="206"/>
      <c r="M5" s="206"/>
      <c r="N5" s="206" t="s">
        <v>199</v>
      </c>
      <c r="O5" s="206"/>
      <c r="P5" s="206"/>
      <c r="Q5" s="201"/>
      <c r="R5" s="201"/>
      <c r="S5" s="201"/>
      <c r="T5" s="192" t="s">
        <v>211</v>
      </c>
      <c r="U5" s="193"/>
      <c r="V5" s="193"/>
      <c r="W5" s="193"/>
      <c r="X5" s="193"/>
      <c r="Y5" s="194"/>
      <c r="Z5" s="201"/>
      <c r="AA5" s="201"/>
      <c r="AB5" s="201"/>
      <c r="AC5" s="192" t="s">
        <v>212</v>
      </c>
      <c r="AD5" s="193"/>
      <c r="AE5" s="193"/>
      <c r="AF5" s="193"/>
      <c r="AG5" s="193"/>
      <c r="AH5" s="194"/>
      <c r="AI5" s="201"/>
      <c r="AJ5" s="201"/>
      <c r="AK5" s="201"/>
      <c r="AL5" s="192" t="s">
        <v>213</v>
      </c>
      <c r="AM5" s="193"/>
      <c r="AN5" s="193"/>
      <c r="AO5" s="193"/>
      <c r="AP5" s="193"/>
      <c r="AQ5" s="194"/>
      <c r="AR5" s="192" t="s">
        <v>79</v>
      </c>
      <c r="AS5" s="193"/>
      <c r="AT5" s="194"/>
    </row>
    <row r="6" spans="1:46" s="53" customFormat="1" ht="66.75" customHeight="1" x14ac:dyDescent="0.4">
      <c r="A6" s="205" t="s">
        <v>118</v>
      </c>
      <c r="B6" s="205"/>
      <c r="C6" s="205"/>
      <c r="D6" s="205"/>
      <c r="E6" s="196" t="s">
        <v>218</v>
      </c>
      <c r="F6" s="196"/>
      <c r="G6" s="197"/>
      <c r="H6" s="195" t="s">
        <v>108</v>
      </c>
      <c r="I6" s="196"/>
      <c r="J6" s="197"/>
      <c r="K6" s="195" t="s">
        <v>198</v>
      </c>
      <c r="L6" s="196"/>
      <c r="M6" s="197"/>
      <c r="N6" s="195" t="s">
        <v>163</v>
      </c>
      <c r="O6" s="196"/>
      <c r="P6" s="197"/>
      <c r="Q6" s="202" t="s">
        <v>172</v>
      </c>
      <c r="R6" s="203"/>
      <c r="S6" s="204"/>
      <c r="T6" s="195" t="s">
        <v>173</v>
      </c>
      <c r="U6" s="196"/>
      <c r="V6" s="197"/>
      <c r="W6" s="195" t="s">
        <v>174</v>
      </c>
      <c r="X6" s="196"/>
      <c r="Y6" s="197"/>
      <c r="Z6" s="202" t="s">
        <v>204</v>
      </c>
      <c r="AA6" s="203"/>
      <c r="AB6" s="204"/>
      <c r="AC6" s="195" t="s">
        <v>173</v>
      </c>
      <c r="AD6" s="196"/>
      <c r="AE6" s="197"/>
      <c r="AF6" s="195" t="s">
        <v>174</v>
      </c>
      <c r="AG6" s="196"/>
      <c r="AH6" s="197"/>
      <c r="AI6" s="202" t="s">
        <v>207</v>
      </c>
      <c r="AJ6" s="203"/>
      <c r="AK6" s="204"/>
      <c r="AL6" s="195" t="s">
        <v>173</v>
      </c>
      <c r="AM6" s="196"/>
      <c r="AN6" s="197"/>
      <c r="AO6" s="195" t="s">
        <v>174</v>
      </c>
      <c r="AP6" s="196"/>
      <c r="AQ6" s="197"/>
      <c r="AR6" s="195" t="s">
        <v>178</v>
      </c>
      <c r="AS6" s="196"/>
      <c r="AT6" s="197"/>
    </row>
    <row r="7" spans="1:46" ht="44.25" customHeight="1" x14ac:dyDescent="0.4">
      <c r="A7" s="205" t="s">
        <v>205</v>
      </c>
      <c r="B7" s="207"/>
      <c r="C7" s="207"/>
      <c r="D7" s="207"/>
      <c r="E7" s="97">
        <v>76.099999999999994</v>
      </c>
      <c r="F7" s="98"/>
      <c r="G7" s="99"/>
      <c r="H7" s="97">
        <v>95</v>
      </c>
      <c r="I7" s="98"/>
      <c r="J7" s="99"/>
      <c r="K7" s="97">
        <v>3.3</v>
      </c>
      <c r="L7" s="98"/>
      <c r="M7" s="99"/>
      <c r="N7" s="97">
        <v>91.4</v>
      </c>
      <c r="O7" s="98"/>
      <c r="P7" s="99"/>
      <c r="Q7" s="97">
        <v>100</v>
      </c>
      <c r="R7" s="98"/>
      <c r="S7" s="99"/>
      <c r="T7" s="97">
        <v>95</v>
      </c>
      <c r="U7" s="98"/>
      <c r="V7" s="99"/>
      <c r="W7" s="198" t="s">
        <v>42</v>
      </c>
      <c r="X7" s="169"/>
      <c r="Y7" s="170"/>
      <c r="Z7" s="98">
        <v>83</v>
      </c>
      <c r="AA7" s="98"/>
      <c r="AB7" s="99"/>
      <c r="AC7" s="97">
        <v>95</v>
      </c>
      <c r="AD7" s="98"/>
      <c r="AE7" s="99"/>
      <c r="AF7" s="198" t="s">
        <v>42</v>
      </c>
      <c r="AG7" s="169"/>
      <c r="AH7" s="170"/>
      <c r="AI7" s="97">
        <v>95.2</v>
      </c>
      <c r="AJ7" s="98"/>
      <c r="AK7" s="99"/>
      <c r="AL7" s="97">
        <v>95</v>
      </c>
      <c r="AM7" s="98"/>
      <c r="AN7" s="99"/>
      <c r="AO7" s="198" t="s">
        <v>42</v>
      </c>
      <c r="AP7" s="169"/>
      <c r="AQ7" s="170"/>
      <c r="AR7" s="198" t="s">
        <v>42</v>
      </c>
      <c r="AS7" s="169"/>
      <c r="AT7" s="170"/>
    </row>
    <row r="8" spans="1:46" ht="30" customHeight="1" x14ac:dyDescent="0.4">
      <c r="A8" s="207" t="s">
        <v>125</v>
      </c>
      <c r="B8" s="56" t="s">
        <v>105</v>
      </c>
      <c r="C8" s="205" t="s">
        <v>119</v>
      </c>
      <c r="D8" s="205"/>
      <c r="E8" s="190" t="s">
        <v>42</v>
      </c>
      <c r="F8" s="190"/>
      <c r="G8" s="51" t="s">
        <v>120</v>
      </c>
      <c r="H8" s="190" t="s">
        <v>42</v>
      </c>
      <c r="I8" s="190"/>
      <c r="J8" s="51" t="s">
        <v>120</v>
      </c>
      <c r="K8" s="108">
        <v>10</v>
      </c>
      <c r="L8" s="108"/>
      <c r="M8" s="41" t="s">
        <v>120</v>
      </c>
      <c r="N8" s="190" t="s">
        <v>42</v>
      </c>
      <c r="O8" s="190"/>
      <c r="P8" s="51" t="s">
        <v>120</v>
      </c>
      <c r="Q8" s="190" t="s">
        <v>42</v>
      </c>
      <c r="R8" s="190"/>
      <c r="S8" s="51" t="s">
        <v>120</v>
      </c>
      <c r="T8" s="190" t="s">
        <v>42</v>
      </c>
      <c r="U8" s="190"/>
      <c r="V8" s="51" t="s">
        <v>120</v>
      </c>
      <c r="W8" s="108">
        <v>10.43</v>
      </c>
      <c r="X8" s="108"/>
      <c r="Y8" s="41" t="s">
        <v>120</v>
      </c>
      <c r="Z8" s="108">
        <v>59</v>
      </c>
      <c r="AA8" s="108"/>
      <c r="AB8" s="41" t="s">
        <v>110</v>
      </c>
      <c r="AC8" s="190" t="s">
        <v>42</v>
      </c>
      <c r="AD8" s="190"/>
      <c r="AE8" s="51" t="s">
        <v>120</v>
      </c>
      <c r="AF8" s="108">
        <v>10.43</v>
      </c>
      <c r="AG8" s="108"/>
      <c r="AH8" s="41" t="s">
        <v>120</v>
      </c>
      <c r="AI8" s="108">
        <v>3.89</v>
      </c>
      <c r="AJ8" s="108"/>
      <c r="AK8" s="41" t="s">
        <v>120</v>
      </c>
      <c r="AL8" s="190" t="s">
        <v>42</v>
      </c>
      <c r="AM8" s="190"/>
      <c r="AN8" s="51" t="s">
        <v>120</v>
      </c>
      <c r="AO8" s="108">
        <v>10.43</v>
      </c>
      <c r="AP8" s="108"/>
      <c r="AQ8" s="41" t="s">
        <v>120</v>
      </c>
      <c r="AR8" s="190" t="s">
        <v>42</v>
      </c>
      <c r="AS8" s="190"/>
      <c r="AT8" s="51" t="s">
        <v>120</v>
      </c>
    </row>
    <row r="9" spans="1:46" ht="30" customHeight="1" x14ac:dyDescent="0.4">
      <c r="A9" s="207"/>
      <c r="B9" s="56" t="s">
        <v>131</v>
      </c>
      <c r="C9" s="205" t="s">
        <v>113</v>
      </c>
      <c r="D9" s="205"/>
      <c r="E9" s="189" t="s">
        <v>42</v>
      </c>
      <c r="F9" s="190"/>
      <c r="G9" s="51" t="s">
        <v>110</v>
      </c>
      <c r="H9" s="107">
        <v>44.2</v>
      </c>
      <c r="I9" s="108"/>
      <c r="J9" s="41" t="s">
        <v>110</v>
      </c>
      <c r="K9" s="189" t="s">
        <v>42</v>
      </c>
      <c r="L9" s="190"/>
      <c r="M9" s="51" t="s">
        <v>110</v>
      </c>
      <c r="N9" s="189" t="s">
        <v>42</v>
      </c>
      <c r="O9" s="190"/>
      <c r="P9" s="51" t="s">
        <v>110</v>
      </c>
      <c r="Q9" s="189" t="s">
        <v>42</v>
      </c>
      <c r="R9" s="190"/>
      <c r="S9" s="51" t="s">
        <v>110</v>
      </c>
      <c r="T9" s="108">
        <v>64.8</v>
      </c>
      <c r="U9" s="108"/>
      <c r="V9" s="41" t="s">
        <v>110</v>
      </c>
      <c r="W9" s="189" t="s">
        <v>42</v>
      </c>
      <c r="X9" s="190"/>
      <c r="Y9" s="51" t="s">
        <v>110</v>
      </c>
      <c r="Z9" s="108">
        <v>11.2</v>
      </c>
      <c r="AA9" s="108"/>
      <c r="AB9" s="41" t="s">
        <v>110</v>
      </c>
      <c r="AC9" s="108">
        <v>64.8</v>
      </c>
      <c r="AD9" s="108"/>
      <c r="AE9" s="41" t="s">
        <v>110</v>
      </c>
      <c r="AF9" s="189" t="s">
        <v>42</v>
      </c>
      <c r="AG9" s="190"/>
      <c r="AH9" s="51" t="s">
        <v>110</v>
      </c>
      <c r="AI9" s="189" t="s">
        <v>42</v>
      </c>
      <c r="AJ9" s="190"/>
      <c r="AK9" s="51" t="s">
        <v>110</v>
      </c>
      <c r="AL9" s="108">
        <v>64.8</v>
      </c>
      <c r="AM9" s="108"/>
      <c r="AN9" s="41" t="s">
        <v>110</v>
      </c>
      <c r="AO9" s="189" t="s">
        <v>42</v>
      </c>
      <c r="AP9" s="190"/>
      <c r="AQ9" s="51" t="s">
        <v>110</v>
      </c>
      <c r="AR9" s="189" t="s">
        <v>42</v>
      </c>
      <c r="AS9" s="190"/>
      <c r="AT9" s="51" t="s">
        <v>110</v>
      </c>
    </row>
    <row r="10" spans="1:46" ht="30" customHeight="1" x14ac:dyDescent="0.4">
      <c r="A10" s="208"/>
      <c r="B10" s="57" t="s">
        <v>102</v>
      </c>
      <c r="C10" s="199" t="s">
        <v>206</v>
      </c>
      <c r="D10" s="200"/>
      <c r="E10" s="97">
        <v>5.0599999999999996</v>
      </c>
      <c r="F10" s="98"/>
      <c r="G10" s="42" t="s">
        <v>126</v>
      </c>
      <c r="H10" s="190" t="s">
        <v>42</v>
      </c>
      <c r="I10" s="190"/>
      <c r="J10" s="49" t="s">
        <v>126</v>
      </c>
      <c r="K10" s="190" t="s">
        <v>42</v>
      </c>
      <c r="L10" s="190"/>
      <c r="M10" s="49" t="s">
        <v>126</v>
      </c>
      <c r="N10" s="108">
        <v>6.45</v>
      </c>
      <c r="O10" s="108"/>
      <c r="P10" s="42" t="s">
        <v>126</v>
      </c>
      <c r="Q10" s="97">
        <v>0.24</v>
      </c>
      <c r="R10" s="98"/>
      <c r="S10" s="42" t="s">
        <v>126</v>
      </c>
      <c r="T10" s="190" t="s">
        <v>42</v>
      </c>
      <c r="U10" s="190"/>
      <c r="V10" s="49" t="s">
        <v>126</v>
      </c>
      <c r="W10" s="190" t="s">
        <v>42</v>
      </c>
      <c r="X10" s="190"/>
      <c r="Y10" s="49" t="s">
        <v>126</v>
      </c>
      <c r="Z10" s="190" t="s">
        <v>42</v>
      </c>
      <c r="AA10" s="190"/>
      <c r="AB10" s="49" t="s">
        <v>126</v>
      </c>
      <c r="AC10" s="190" t="s">
        <v>42</v>
      </c>
      <c r="AD10" s="190"/>
      <c r="AE10" s="49" t="s">
        <v>126</v>
      </c>
      <c r="AF10" s="190" t="s">
        <v>42</v>
      </c>
      <c r="AG10" s="190"/>
      <c r="AH10" s="49" t="s">
        <v>126</v>
      </c>
      <c r="AI10" s="190" t="s">
        <v>42</v>
      </c>
      <c r="AJ10" s="190"/>
      <c r="AK10" s="49" t="s">
        <v>126</v>
      </c>
      <c r="AL10" s="190" t="s">
        <v>42</v>
      </c>
      <c r="AM10" s="190"/>
      <c r="AN10" s="49" t="s">
        <v>126</v>
      </c>
      <c r="AO10" s="190" t="s">
        <v>42</v>
      </c>
      <c r="AP10" s="190"/>
      <c r="AQ10" s="49" t="s">
        <v>126</v>
      </c>
      <c r="AR10" s="108">
        <v>6.45</v>
      </c>
      <c r="AS10" s="108"/>
      <c r="AT10" s="42" t="s">
        <v>126</v>
      </c>
    </row>
    <row r="11" spans="1:46" ht="30" customHeight="1" x14ac:dyDescent="0.4">
      <c r="A11" s="173" t="s">
        <v>216</v>
      </c>
      <c r="B11" s="58" t="s">
        <v>179</v>
      </c>
      <c r="C11" s="59"/>
      <c r="D11" s="60"/>
      <c r="E11" s="54"/>
      <c r="F11" s="54"/>
      <c r="G11" s="49"/>
      <c r="H11" s="54"/>
      <c r="I11" s="54"/>
      <c r="J11" s="49"/>
      <c r="K11" s="54"/>
      <c r="L11" s="54"/>
      <c r="M11" s="49"/>
      <c r="N11" s="54"/>
      <c r="O11" s="54"/>
      <c r="P11" s="49"/>
      <c r="Q11" s="54"/>
      <c r="R11" s="54"/>
      <c r="S11" s="49"/>
      <c r="T11" s="54"/>
      <c r="U11" s="54"/>
      <c r="V11" s="49"/>
      <c r="W11" s="54"/>
      <c r="X11" s="54"/>
      <c r="Y11" s="49"/>
      <c r="Z11" s="54"/>
      <c r="AA11" s="54"/>
      <c r="AB11" s="49"/>
      <c r="AC11" s="54"/>
      <c r="AD11" s="54"/>
      <c r="AE11" s="49"/>
      <c r="AF11" s="54"/>
      <c r="AG11" s="54"/>
      <c r="AH11" s="49"/>
      <c r="AI11" s="54"/>
      <c r="AJ11" s="54"/>
      <c r="AK11" s="49"/>
      <c r="AL11" s="54"/>
      <c r="AM11" s="54"/>
      <c r="AN11" s="49"/>
      <c r="AO11" s="54"/>
      <c r="AP11" s="54"/>
      <c r="AQ11" s="49"/>
      <c r="AR11" s="164">
        <v>700</v>
      </c>
      <c r="AS11" s="165"/>
      <c r="AT11" s="42" t="s">
        <v>200</v>
      </c>
    </row>
    <row r="12" spans="1:46" ht="30" customHeight="1" x14ac:dyDescent="0.4">
      <c r="A12" s="174"/>
      <c r="B12" s="58" t="s">
        <v>180</v>
      </c>
      <c r="C12" s="59"/>
      <c r="D12" s="60"/>
      <c r="E12" s="54"/>
      <c r="F12" s="54"/>
      <c r="G12" s="49"/>
      <c r="H12" s="54"/>
      <c r="I12" s="54"/>
      <c r="J12" s="49"/>
      <c r="K12" s="54"/>
      <c r="L12" s="54"/>
      <c r="M12" s="49"/>
      <c r="N12" s="54"/>
      <c r="O12" s="54"/>
      <c r="P12" s="49"/>
      <c r="Q12" s="54"/>
      <c r="R12" s="54"/>
      <c r="S12" s="49"/>
      <c r="T12" s="54"/>
      <c r="U12" s="54"/>
      <c r="V12" s="49"/>
      <c r="W12" s="54"/>
      <c r="X12" s="54"/>
      <c r="Y12" s="49"/>
      <c r="Z12" s="54"/>
      <c r="AA12" s="54"/>
      <c r="AB12" s="49"/>
      <c r="AC12" s="54"/>
      <c r="AD12" s="54"/>
      <c r="AE12" s="49"/>
      <c r="AF12" s="54"/>
      <c r="AG12" s="54"/>
      <c r="AH12" s="49"/>
      <c r="AI12" s="54"/>
      <c r="AJ12" s="54"/>
      <c r="AK12" s="49"/>
      <c r="AL12" s="54"/>
      <c r="AM12" s="54"/>
      <c r="AN12" s="49"/>
      <c r="AO12" s="54"/>
      <c r="AP12" s="54"/>
      <c r="AQ12" s="49"/>
      <c r="AR12" s="164">
        <v>39</v>
      </c>
      <c r="AS12" s="165"/>
      <c r="AT12" s="42" t="s">
        <v>201</v>
      </c>
    </row>
    <row r="13" spans="1:46" ht="30" customHeight="1" x14ac:dyDescent="0.4">
      <c r="A13" s="174"/>
      <c r="B13" s="58" t="s">
        <v>181</v>
      </c>
      <c r="C13" s="59"/>
      <c r="D13" s="60"/>
      <c r="E13" s="54"/>
      <c r="F13" s="54"/>
      <c r="G13" s="49"/>
      <c r="H13" s="54"/>
      <c r="I13" s="54"/>
      <c r="J13" s="49"/>
      <c r="K13" s="54"/>
      <c r="L13" s="54"/>
      <c r="M13" s="49"/>
      <c r="N13" s="54"/>
      <c r="O13" s="54"/>
      <c r="P13" s="49"/>
      <c r="Q13" s="54"/>
      <c r="R13" s="54"/>
      <c r="S13" s="49"/>
      <c r="T13" s="54"/>
      <c r="U13" s="54"/>
      <c r="V13" s="49"/>
      <c r="W13" s="54"/>
      <c r="X13" s="54"/>
      <c r="Y13" s="49"/>
      <c r="Z13" s="54"/>
      <c r="AA13" s="54"/>
      <c r="AB13" s="49"/>
      <c r="AC13" s="54"/>
      <c r="AD13" s="54"/>
      <c r="AE13" s="49"/>
      <c r="AF13" s="54"/>
      <c r="AG13" s="54"/>
      <c r="AH13" s="49"/>
      <c r="AI13" s="54"/>
      <c r="AJ13" s="54"/>
      <c r="AK13" s="49"/>
      <c r="AL13" s="54"/>
      <c r="AM13" s="54"/>
      <c r="AN13" s="49"/>
      <c r="AO13" s="54"/>
      <c r="AP13" s="54"/>
      <c r="AQ13" s="49"/>
      <c r="AR13" s="164">
        <v>1041</v>
      </c>
      <c r="AS13" s="165"/>
      <c r="AT13" s="42" t="s">
        <v>200</v>
      </c>
    </row>
    <row r="14" spans="1:46" ht="30" customHeight="1" x14ac:dyDescent="0.4">
      <c r="A14" s="174"/>
      <c r="B14" s="58" t="s">
        <v>182</v>
      </c>
      <c r="C14" s="59"/>
      <c r="D14" s="60"/>
      <c r="E14" s="54"/>
      <c r="F14" s="54"/>
      <c r="G14" s="49"/>
      <c r="H14" s="54"/>
      <c r="I14" s="54"/>
      <c r="J14" s="49"/>
      <c r="K14" s="54"/>
      <c r="L14" s="54"/>
      <c r="M14" s="49"/>
      <c r="N14" s="54"/>
      <c r="O14" s="54"/>
      <c r="P14" s="49"/>
      <c r="Q14" s="54"/>
      <c r="R14" s="54"/>
      <c r="S14" s="49"/>
      <c r="T14" s="54"/>
      <c r="U14" s="54"/>
      <c r="V14" s="49"/>
      <c r="W14" s="54"/>
      <c r="X14" s="54"/>
      <c r="Y14" s="49"/>
      <c r="Z14" s="54"/>
      <c r="AA14" s="54"/>
      <c r="AB14" s="49"/>
      <c r="AC14" s="54"/>
      <c r="AD14" s="54"/>
      <c r="AE14" s="49"/>
      <c r="AF14" s="54"/>
      <c r="AG14" s="54"/>
      <c r="AH14" s="49"/>
      <c r="AI14" s="54"/>
      <c r="AJ14" s="54"/>
      <c r="AK14" s="49"/>
      <c r="AL14" s="54"/>
      <c r="AM14" s="54"/>
      <c r="AN14" s="49"/>
      <c r="AO14" s="54"/>
      <c r="AP14" s="54"/>
      <c r="AQ14" s="49"/>
      <c r="AR14" s="164">
        <v>61</v>
      </c>
      <c r="AS14" s="165"/>
      <c r="AT14" s="42" t="s">
        <v>201</v>
      </c>
    </row>
    <row r="15" spans="1:46" ht="30" customHeight="1" x14ac:dyDescent="0.4">
      <c r="A15" s="175"/>
      <c r="B15" s="58" t="s">
        <v>183</v>
      </c>
      <c r="C15" s="59"/>
      <c r="D15" s="60"/>
      <c r="E15" s="54"/>
      <c r="F15" s="54"/>
      <c r="G15" s="49"/>
      <c r="H15" s="54"/>
      <c r="I15" s="54"/>
      <c r="J15" s="49"/>
      <c r="K15" s="54"/>
      <c r="L15" s="54"/>
      <c r="M15" s="49"/>
      <c r="N15" s="54"/>
      <c r="O15" s="54"/>
      <c r="P15" s="49"/>
      <c r="Q15" s="54"/>
      <c r="R15" s="54"/>
      <c r="S15" s="49"/>
      <c r="T15" s="54"/>
      <c r="U15" s="54"/>
      <c r="V15" s="49"/>
      <c r="W15" s="54"/>
      <c r="X15" s="54"/>
      <c r="Y15" s="49"/>
      <c r="Z15" s="54"/>
      <c r="AA15" s="54"/>
      <c r="AB15" s="49"/>
      <c r="AC15" s="54"/>
      <c r="AD15" s="54"/>
      <c r="AE15" s="49"/>
      <c r="AF15" s="54"/>
      <c r="AG15" s="54"/>
      <c r="AH15" s="49"/>
      <c r="AI15" s="54"/>
      <c r="AJ15" s="54"/>
      <c r="AK15" s="49"/>
      <c r="AL15" s="54"/>
      <c r="AM15" s="54"/>
      <c r="AN15" s="49"/>
      <c r="AO15" s="54"/>
      <c r="AP15" s="54"/>
      <c r="AQ15" s="49"/>
      <c r="AR15" s="164">
        <v>1.8</v>
      </c>
      <c r="AS15" s="165"/>
      <c r="AT15" s="42" t="s">
        <v>202</v>
      </c>
    </row>
    <row r="16" spans="1:46" ht="20.100000000000001" customHeight="1" x14ac:dyDescent="0.4">
      <c r="A16" s="175" t="s">
        <v>90</v>
      </c>
      <c r="B16" s="175" t="s">
        <v>130</v>
      </c>
      <c r="C16" s="175"/>
      <c r="D16" s="175"/>
      <c r="E16" s="186">
        <v>3.6</v>
      </c>
      <c r="F16" s="187"/>
      <c r="G16" s="49" t="s">
        <v>106</v>
      </c>
      <c r="H16" s="188">
        <v>3.6</v>
      </c>
      <c r="I16" s="187"/>
      <c r="J16" s="49" t="s">
        <v>106</v>
      </c>
      <c r="K16" s="188">
        <v>3.6</v>
      </c>
      <c r="L16" s="187"/>
      <c r="M16" s="49" t="s">
        <v>106</v>
      </c>
      <c r="N16" s="188">
        <v>3.6</v>
      </c>
      <c r="O16" s="187"/>
      <c r="P16" s="49" t="s">
        <v>106</v>
      </c>
      <c r="Q16" s="186">
        <v>3.6</v>
      </c>
      <c r="R16" s="187"/>
      <c r="S16" s="49" t="s">
        <v>106</v>
      </c>
      <c r="T16" s="186">
        <v>3.6</v>
      </c>
      <c r="U16" s="187"/>
      <c r="V16" s="49" t="s">
        <v>106</v>
      </c>
      <c r="W16" s="188">
        <v>3.6</v>
      </c>
      <c r="X16" s="187"/>
      <c r="Y16" s="49" t="s">
        <v>106</v>
      </c>
      <c r="Z16" s="186">
        <v>3.6</v>
      </c>
      <c r="AA16" s="187"/>
      <c r="AB16" s="49" t="s">
        <v>106</v>
      </c>
      <c r="AC16" s="186">
        <v>3.6</v>
      </c>
      <c r="AD16" s="187"/>
      <c r="AE16" s="49" t="s">
        <v>106</v>
      </c>
      <c r="AF16" s="188">
        <v>3.6</v>
      </c>
      <c r="AG16" s="187"/>
      <c r="AH16" s="49" t="s">
        <v>106</v>
      </c>
      <c r="AI16" s="188">
        <v>3.6</v>
      </c>
      <c r="AJ16" s="187"/>
      <c r="AK16" s="49" t="s">
        <v>106</v>
      </c>
      <c r="AL16" s="186">
        <v>3.6</v>
      </c>
      <c r="AM16" s="187"/>
      <c r="AN16" s="49" t="s">
        <v>106</v>
      </c>
      <c r="AO16" s="188">
        <v>3.6</v>
      </c>
      <c r="AP16" s="187"/>
      <c r="AQ16" s="49" t="s">
        <v>106</v>
      </c>
      <c r="AR16" s="188">
        <v>3.6</v>
      </c>
      <c r="AS16" s="187"/>
      <c r="AT16" s="49" t="s">
        <v>106</v>
      </c>
    </row>
    <row r="17" spans="1:46" ht="20.100000000000001" customHeight="1" x14ac:dyDescent="0.4">
      <c r="A17" s="207"/>
      <c r="B17" s="207" t="s">
        <v>165</v>
      </c>
      <c r="C17" s="207"/>
      <c r="D17" s="207"/>
      <c r="E17" s="182">
        <v>50.8</v>
      </c>
      <c r="F17" s="183"/>
      <c r="G17" s="49" t="s">
        <v>91</v>
      </c>
      <c r="H17" s="184">
        <v>50.8</v>
      </c>
      <c r="I17" s="183"/>
      <c r="J17" s="49" t="s">
        <v>91</v>
      </c>
      <c r="K17" s="184">
        <v>50.8</v>
      </c>
      <c r="L17" s="183"/>
      <c r="M17" s="49" t="s">
        <v>91</v>
      </c>
      <c r="N17" s="184">
        <v>50.8</v>
      </c>
      <c r="O17" s="183"/>
      <c r="P17" s="49" t="s">
        <v>91</v>
      </c>
      <c r="Q17" s="182">
        <v>50.8</v>
      </c>
      <c r="R17" s="183"/>
      <c r="S17" s="49" t="s">
        <v>91</v>
      </c>
      <c r="T17" s="182">
        <v>50.8</v>
      </c>
      <c r="U17" s="183"/>
      <c r="V17" s="49" t="s">
        <v>91</v>
      </c>
      <c r="W17" s="184">
        <v>50.8</v>
      </c>
      <c r="X17" s="183"/>
      <c r="Y17" s="49" t="s">
        <v>91</v>
      </c>
      <c r="Z17" s="182">
        <v>50.8</v>
      </c>
      <c r="AA17" s="183"/>
      <c r="AB17" s="49" t="s">
        <v>91</v>
      </c>
      <c r="AC17" s="182">
        <v>50.8</v>
      </c>
      <c r="AD17" s="183"/>
      <c r="AE17" s="49" t="s">
        <v>91</v>
      </c>
      <c r="AF17" s="184">
        <v>50.8</v>
      </c>
      <c r="AG17" s="183"/>
      <c r="AH17" s="49" t="s">
        <v>91</v>
      </c>
      <c r="AI17" s="184">
        <v>50.8</v>
      </c>
      <c r="AJ17" s="183"/>
      <c r="AK17" s="49" t="s">
        <v>91</v>
      </c>
      <c r="AL17" s="182">
        <v>50.8</v>
      </c>
      <c r="AM17" s="183"/>
      <c r="AN17" s="49" t="s">
        <v>91</v>
      </c>
      <c r="AO17" s="184">
        <v>50.8</v>
      </c>
      <c r="AP17" s="183"/>
      <c r="AQ17" s="49" t="s">
        <v>91</v>
      </c>
      <c r="AR17" s="184">
        <v>50.8</v>
      </c>
      <c r="AS17" s="183"/>
      <c r="AT17" s="49" t="s">
        <v>91</v>
      </c>
    </row>
    <row r="18" spans="1:46" ht="20.100000000000001" customHeight="1" x14ac:dyDescent="0.4">
      <c r="A18" s="207"/>
      <c r="B18" s="207" t="s">
        <v>192</v>
      </c>
      <c r="C18" s="207"/>
      <c r="D18" s="207"/>
      <c r="E18" s="185">
        <v>36.700000000000003</v>
      </c>
      <c r="F18" s="185"/>
      <c r="G18" s="49" t="s">
        <v>103</v>
      </c>
      <c r="H18" s="183">
        <v>36.700000000000003</v>
      </c>
      <c r="I18" s="185"/>
      <c r="J18" s="49" t="s">
        <v>103</v>
      </c>
      <c r="K18" s="183">
        <v>36.700000000000003</v>
      </c>
      <c r="L18" s="185"/>
      <c r="M18" s="49" t="s">
        <v>103</v>
      </c>
      <c r="N18" s="183">
        <v>36.700000000000003</v>
      </c>
      <c r="O18" s="185"/>
      <c r="P18" s="49" t="s">
        <v>103</v>
      </c>
      <c r="Q18" s="185">
        <v>36.700000000000003</v>
      </c>
      <c r="R18" s="185"/>
      <c r="S18" s="49" t="s">
        <v>103</v>
      </c>
      <c r="T18" s="185">
        <v>36.700000000000003</v>
      </c>
      <c r="U18" s="185"/>
      <c r="V18" s="49" t="s">
        <v>103</v>
      </c>
      <c r="W18" s="183">
        <v>36.700000000000003</v>
      </c>
      <c r="X18" s="185"/>
      <c r="Y18" s="49" t="s">
        <v>103</v>
      </c>
      <c r="Z18" s="185">
        <v>36.700000000000003</v>
      </c>
      <c r="AA18" s="185"/>
      <c r="AB18" s="49" t="s">
        <v>103</v>
      </c>
      <c r="AC18" s="185">
        <v>36.700000000000003</v>
      </c>
      <c r="AD18" s="185"/>
      <c r="AE18" s="49" t="s">
        <v>103</v>
      </c>
      <c r="AF18" s="183">
        <v>36.700000000000003</v>
      </c>
      <c r="AG18" s="185"/>
      <c r="AH18" s="49" t="s">
        <v>103</v>
      </c>
      <c r="AI18" s="183">
        <v>36.700000000000003</v>
      </c>
      <c r="AJ18" s="185"/>
      <c r="AK18" s="49" t="s">
        <v>103</v>
      </c>
      <c r="AL18" s="185">
        <v>36.700000000000003</v>
      </c>
      <c r="AM18" s="185"/>
      <c r="AN18" s="49" t="s">
        <v>103</v>
      </c>
      <c r="AO18" s="183">
        <v>36.700000000000003</v>
      </c>
      <c r="AP18" s="185"/>
      <c r="AQ18" s="49" t="s">
        <v>103</v>
      </c>
      <c r="AR18" s="183">
        <v>36.700000000000003</v>
      </c>
      <c r="AS18" s="185"/>
      <c r="AT18" s="49" t="s">
        <v>103</v>
      </c>
    </row>
    <row r="19" spans="1:46" ht="20.100000000000001" customHeight="1" x14ac:dyDescent="0.4">
      <c r="A19" s="207" t="s">
        <v>92</v>
      </c>
      <c r="B19" s="207" t="s">
        <v>146</v>
      </c>
      <c r="C19" s="207"/>
      <c r="D19" s="207"/>
      <c r="E19" s="186">
        <v>0.54900000000000004</v>
      </c>
      <c r="F19" s="187"/>
      <c r="G19" s="49" t="s">
        <v>133</v>
      </c>
      <c r="H19" s="188">
        <v>0.54900000000000004</v>
      </c>
      <c r="I19" s="187"/>
      <c r="J19" s="49" t="s">
        <v>134</v>
      </c>
      <c r="K19" s="188">
        <v>0.54900000000000004</v>
      </c>
      <c r="L19" s="187"/>
      <c r="M19" s="49" t="s">
        <v>134</v>
      </c>
      <c r="N19" s="188">
        <v>0.54900000000000004</v>
      </c>
      <c r="O19" s="187"/>
      <c r="P19" s="49" t="s">
        <v>134</v>
      </c>
      <c r="Q19" s="186">
        <v>0.54900000000000004</v>
      </c>
      <c r="R19" s="187"/>
      <c r="S19" s="49" t="s">
        <v>133</v>
      </c>
      <c r="T19" s="186">
        <v>0.54900000000000004</v>
      </c>
      <c r="U19" s="187"/>
      <c r="V19" s="49" t="s">
        <v>133</v>
      </c>
      <c r="W19" s="188">
        <v>0.54900000000000004</v>
      </c>
      <c r="X19" s="187"/>
      <c r="Y19" s="49" t="s">
        <v>134</v>
      </c>
      <c r="Z19" s="186">
        <v>0.54900000000000004</v>
      </c>
      <c r="AA19" s="187"/>
      <c r="AB19" s="49" t="s">
        <v>133</v>
      </c>
      <c r="AC19" s="186">
        <v>0.54900000000000004</v>
      </c>
      <c r="AD19" s="187"/>
      <c r="AE19" s="49" t="s">
        <v>133</v>
      </c>
      <c r="AF19" s="188">
        <v>0.54900000000000004</v>
      </c>
      <c r="AG19" s="187"/>
      <c r="AH19" s="49" t="s">
        <v>134</v>
      </c>
      <c r="AI19" s="188">
        <v>0.54900000000000004</v>
      </c>
      <c r="AJ19" s="187"/>
      <c r="AK19" s="49" t="s">
        <v>134</v>
      </c>
      <c r="AL19" s="186">
        <v>0.54900000000000004</v>
      </c>
      <c r="AM19" s="187"/>
      <c r="AN19" s="49" t="s">
        <v>133</v>
      </c>
      <c r="AO19" s="188">
        <v>0.54900000000000004</v>
      </c>
      <c r="AP19" s="187"/>
      <c r="AQ19" s="49" t="s">
        <v>134</v>
      </c>
      <c r="AR19" s="188">
        <v>0.54900000000000004</v>
      </c>
      <c r="AS19" s="187"/>
      <c r="AT19" s="49" t="s">
        <v>134</v>
      </c>
    </row>
    <row r="20" spans="1:46" ht="20.100000000000001" customHeight="1" x14ac:dyDescent="0.4">
      <c r="A20" s="207"/>
      <c r="B20" s="207" t="s">
        <v>176</v>
      </c>
      <c r="C20" s="207"/>
      <c r="D20" s="207"/>
      <c r="E20" s="177">
        <v>3</v>
      </c>
      <c r="F20" s="178"/>
      <c r="G20" s="49" t="s">
        <v>193</v>
      </c>
      <c r="H20" s="178">
        <v>3</v>
      </c>
      <c r="I20" s="179"/>
      <c r="J20" s="49" t="s">
        <v>193</v>
      </c>
      <c r="K20" s="178">
        <v>3</v>
      </c>
      <c r="L20" s="179"/>
      <c r="M20" s="49" t="s">
        <v>193</v>
      </c>
      <c r="N20" s="178">
        <v>3</v>
      </c>
      <c r="O20" s="179"/>
      <c r="P20" s="49" t="s">
        <v>193</v>
      </c>
      <c r="Q20" s="177">
        <v>3</v>
      </c>
      <c r="R20" s="178"/>
      <c r="S20" s="49" t="s">
        <v>193</v>
      </c>
      <c r="T20" s="177">
        <v>3</v>
      </c>
      <c r="U20" s="178"/>
      <c r="V20" s="49" t="s">
        <v>193</v>
      </c>
      <c r="W20" s="178">
        <v>3</v>
      </c>
      <c r="X20" s="179"/>
      <c r="Y20" s="49" t="s">
        <v>193</v>
      </c>
      <c r="Z20" s="177">
        <v>3</v>
      </c>
      <c r="AA20" s="178"/>
      <c r="AB20" s="49" t="s">
        <v>193</v>
      </c>
      <c r="AC20" s="177">
        <v>3</v>
      </c>
      <c r="AD20" s="178"/>
      <c r="AE20" s="49" t="s">
        <v>193</v>
      </c>
      <c r="AF20" s="178">
        <v>3</v>
      </c>
      <c r="AG20" s="179"/>
      <c r="AH20" s="49" t="s">
        <v>193</v>
      </c>
      <c r="AI20" s="178">
        <v>3</v>
      </c>
      <c r="AJ20" s="179"/>
      <c r="AK20" s="49" t="s">
        <v>193</v>
      </c>
      <c r="AL20" s="177">
        <v>3</v>
      </c>
      <c r="AM20" s="178"/>
      <c r="AN20" s="49" t="s">
        <v>193</v>
      </c>
      <c r="AO20" s="178">
        <v>3</v>
      </c>
      <c r="AP20" s="179"/>
      <c r="AQ20" s="49" t="s">
        <v>193</v>
      </c>
      <c r="AR20" s="178">
        <v>3</v>
      </c>
      <c r="AS20" s="179"/>
      <c r="AT20" s="49" t="s">
        <v>193</v>
      </c>
    </row>
    <row r="21" spans="1:46" ht="20.100000000000001" customHeight="1" x14ac:dyDescent="0.4">
      <c r="A21" s="207"/>
      <c r="B21" s="207" t="s">
        <v>191</v>
      </c>
      <c r="C21" s="207"/>
      <c r="D21" s="207"/>
      <c r="E21" s="179">
        <v>2.4900000000000002</v>
      </c>
      <c r="F21" s="179"/>
      <c r="G21" s="49" t="s">
        <v>137</v>
      </c>
      <c r="H21" s="178">
        <v>2.4900000000000002</v>
      </c>
      <c r="I21" s="179"/>
      <c r="J21" s="49" t="s">
        <v>137</v>
      </c>
      <c r="K21" s="178">
        <v>2.4900000000000002</v>
      </c>
      <c r="L21" s="179"/>
      <c r="M21" s="49" t="s">
        <v>137</v>
      </c>
      <c r="N21" s="178">
        <v>2.4900000000000002</v>
      </c>
      <c r="O21" s="179"/>
      <c r="P21" s="49" t="s">
        <v>137</v>
      </c>
      <c r="Q21" s="179">
        <v>2.4900000000000002</v>
      </c>
      <c r="R21" s="179"/>
      <c r="S21" s="49" t="s">
        <v>137</v>
      </c>
      <c r="T21" s="179">
        <v>2.4900000000000002</v>
      </c>
      <c r="U21" s="179"/>
      <c r="V21" s="49" t="s">
        <v>137</v>
      </c>
      <c r="W21" s="178">
        <v>2.4900000000000002</v>
      </c>
      <c r="X21" s="179"/>
      <c r="Y21" s="49" t="s">
        <v>137</v>
      </c>
      <c r="Z21" s="179">
        <v>2.4900000000000002</v>
      </c>
      <c r="AA21" s="179"/>
      <c r="AB21" s="49" t="s">
        <v>137</v>
      </c>
      <c r="AC21" s="179">
        <v>2.4900000000000002</v>
      </c>
      <c r="AD21" s="179"/>
      <c r="AE21" s="49" t="s">
        <v>137</v>
      </c>
      <c r="AF21" s="178">
        <v>2.4900000000000002</v>
      </c>
      <c r="AG21" s="179"/>
      <c r="AH21" s="49" t="s">
        <v>137</v>
      </c>
      <c r="AI21" s="178">
        <v>2.4900000000000002</v>
      </c>
      <c r="AJ21" s="179"/>
      <c r="AK21" s="49" t="s">
        <v>137</v>
      </c>
      <c r="AL21" s="179">
        <v>2.4900000000000002</v>
      </c>
      <c r="AM21" s="179"/>
      <c r="AN21" s="49" t="s">
        <v>137</v>
      </c>
      <c r="AO21" s="178">
        <v>2.4900000000000002</v>
      </c>
      <c r="AP21" s="179"/>
      <c r="AQ21" s="49" t="s">
        <v>137</v>
      </c>
      <c r="AR21" s="178">
        <v>2.4900000000000002</v>
      </c>
      <c r="AS21" s="179"/>
      <c r="AT21" s="49" t="s">
        <v>137</v>
      </c>
    </row>
    <row r="22" spans="1:46" ht="20.100000000000001" customHeight="1" x14ac:dyDescent="0.4">
      <c r="A22" s="205" t="s">
        <v>195</v>
      </c>
      <c r="B22" s="205"/>
      <c r="C22" s="205"/>
      <c r="D22" s="205"/>
      <c r="E22" s="181">
        <f>(100/((E10)*(E7/100)*E18))*(E10)*E21</f>
        <v>8.9155599795192781</v>
      </c>
      <c r="F22" s="180"/>
      <c r="G22" s="51" t="s">
        <v>138</v>
      </c>
      <c r="H22" s="181">
        <f>(100/((H9/14)*(H7/100)*H17))*(H9/14)*H20</f>
        <v>6.2163282221301301</v>
      </c>
      <c r="I22" s="180"/>
      <c r="J22" s="51" t="s">
        <v>138</v>
      </c>
      <c r="K22" s="181">
        <f>(100/((K8)*(K7)*K16))*(K8)*K19</f>
        <v>4.621212121212122</v>
      </c>
      <c r="L22" s="180"/>
      <c r="M22" s="51" t="s">
        <v>138</v>
      </c>
      <c r="N22" s="181">
        <f>(100/((N10)*(N7/100)*N18))*(N10)*N21</f>
        <v>7.4231303549389143</v>
      </c>
      <c r="O22" s="180"/>
      <c r="P22" s="51" t="s">
        <v>138</v>
      </c>
      <c r="Q22" s="181">
        <f>(100/((Q10)*(Q7/100)*Q18))*(Q10)*Q21</f>
        <v>6.784741144414169</v>
      </c>
      <c r="R22" s="180"/>
      <c r="S22" s="51" t="s">
        <v>138</v>
      </c>
      <c r="T22" s="180">
        <f>(100/((T9/14)*(T7/100)*T17))*(T9/14)*T20</f>
        <v>6.2163282221301284</v>
      </c>
      <c r="U22" s="180"/>
      <c r="V22" s="51" t="s">
        <v>138</v>
      </c>
      <c r="W22" s="181">
        <f>(100/((64.8/14)*(T7/100)*T17))*W8*W19</f>
        <v>2.5634353271630523</v>
      </c>
      <c r="X22" s="180"/>
      <c r="Y22" s="51" t="s">
        <v>138</v>
      </c>
      <c r="Z22" s="180">
        <f>(100/((Z9/14)*(Z7/100)*Z17))*(Z9/14)*Z20+(100/((Z9/14)*(Z7/100)*Z17))*(Z8/1000)*Z19</f>
        <v>7.2111012949435542</v>
      </c>
      <c r="AA22" s="180"/>
      <c r="AB22" s="51" t="s">
        <v>138</v>
      </c>
      <c r="AC22" s="180">
        <f>(100/((AC9/14)*(AC7/100)*AC17))*(AC9/14)*AC20</f>
        <v>6.2163282221301284</v>
      </c>
      <c r="AD22" s="180"/>
      <c r="AE22" s="51" t="s">
        <v>138</v>
      </c>
      <c r="AF22" s="181">
        <f>(100/((64.8/14)*(AC7/100)*AC17))*AF8*AF19</f>
        <v>2.5634353271630523</v>
      </c>
      <c r="AG22" s="180"/>
      <c r="AH22" s="51" t="s">
        <v>138</v>
      </c>
      <c r="AI22" s="181">
        <f>(100/((AI8)*(AI7/100)*AI16))*(AI8)*AI19</f>
        <v>16.018907563025209</v>
      </c>
      <c r="AJ22" s="180"/>
      <c r="AK22" s="51" t="s">
        <v>138</v>
      </c>
      <c r="AL22" s="180">
        <f>(100/((AL9/14)*(AL7/100)*AL17))*(AL9/14)*AL20</f>
        <v>6.2163282221301284</v>
      </c>
      <c r="AM22" s="180"/>
      <c r="AN22" s="51" t="s">
        <v>138</v>
      </c>
      <c r="AO22" s="181">
        <f>(100/((64.8/14)*(AL7/100)*AL17))*AO8*AO19</f>
        <v>2.5634353271630523</v>
      </c>
      <c r="AP22" s="180"/>
      <c r="AQ22" s="51" t="s">
        <v>138</v>
      </c>
      <c r="AR22" s="181">
        <f>(AR15/14)*AR20</f>
        <v>0.38571428571428579</v>
      </c>
      <c r="AS22" s="180"/>
      <c r="AT22" s="51" t="s">
        <v>138</v>
      </c>
    </row>
    <row r="23" spans="1:46" ht="30" customHeight="1" x14ac:dyDescent="0.4">
      <c r="A23" s="205" t="s">
        <v>203</v>
      </c>
      <c r="B23" s="205"/>
      <c r="C23" s="205"/>
      <c r="D23" s="205"/>
      <c r="E23" s="168" t="s">
        <v>42</v>
      </c>
      <c r="F23" s="169"/>
      <c r="G23" s="170"/>
      <c r="H23" s="168" t="s">
        <v>42</v>
      </c>
      <c r="I23" s="169"/>
      <c r="J23" s="170"/>
      <c r="K23" s="168" t="s">
        <v>42</v>
      </c>
      <c r="L23" s="169"/>
      <c r="M23" s="170"/>
      <c r="N23" s="168" t="s">
        <v>42</v>
      </c>
      <c r="O23" s="169"/>
      <c r="P23" s="170"/>
      <c r="Q23" s="168" t="s">
        <v>42</v>
      </c>
      <c r="R23" s="169"/>
      <c r="S23" s="170"/>
      <c r="T23" s="168" t="s">
        <v>42</v>
      </c>
      <c r="U23" s="169"/>
      <c r="V23" s="170"/>
      <c r="W23" s="168" t="s">
        <v>42</v>
      </c>
      <c r="X23" s="169"/>
      <c r="Y23" s="170"/>
      <c r="Z23" s="168" t="s">
        <v>42</v>
      </c>
      <c r="AA23" s="169"/>
      <c r="AB23" s="170"/>
      <c r="AC23" s="168" t="s">
        <v>42</v>
      </c>
      <c r="AD23" s="169"/>
      <c r="AE23" s="170"/>
      <c r="AF23" s="168" t="s">
        <v>42</v>
      </c>
      <c r="AG23" s="169"/>
      <c r="AH23" s="170"/>
      <c r="AI23" s="168" t="s">
        <v>42</v>
      </c>
      <c r="AJ23" s="169"/>
      <c r="AK23" s="170"/>
      <c r="AL23" s="168" t="s">
        <v>42</v>
      </c>
      <c r="AM23" s="169"/>
      <c r="AN23" s="170"/>
      <c r="AO23" s="168" t="s">
        <v>42</v>
      </c>
      <c r="AP23" s="169"/>
      <c r="AQ23" s="170"/>
      <c r="AR23" s="181">
        <f>(AR11/1000)*AR19+((AR13/14)/1000)*AR20</f>
        <v>0.60737142857142867</v>
      </c>
      <c r="AS23" s="180"/>
      <c r="AT23" s="51" t="s">
        <v>138</v>
      </c>
    </row>
    <row r="24" spans="1:46" ht="44.25" customHeight="1" x14ac:dyDescent="0.4">
      <c r="A24" s="205" t="s">
        <v>196</v>
      </c>
      <c r="B24" s="205"/>
      <c r="C24" s="205"/>
      <c r="D24" s="205"/>
      <c r="E24" s="168" t="s">
        <v>42</v>
      </c>
      <c r="F24" s="169"/>
      <c r="G24" s="170"/>
      <c r="H24" s="172">
        <f>100*(E22-H22)/E22</f>
        <v>30.27551565566035</v>
      </c>
      <c r="I24" s="172"/>
      <c r="J24" s="49" t="s">
        <v>128</v>
      </c>
      <c r="K24" s="172">
        <f>100*(E22-K22)/E22</f>
        <v>48.166888767189974</v>
      </c>
      <c r="L24" s="172"/>
      <c r="M24" s="49" t="s">
        <v>128</v>
      </c>
      <c r="N24" s="172">
        <f>100*(E22-N22)/E22</f>
        <v>16.739606126914701</v>
      </c>
      <c r="O24" s="172"/>
      <c r="P24" s="49" t="s">
        <v>128</v>
      </c>
      <c r="Q24" s="168" t="s">
        <v>42</v>
      </c>
      <c r="R24" s="169"/>
      <c r="S24" s="170"/>
      <c r="T24" s="171">
        <f>(E22+Q22-T22-W22)/(E22+Q22)*100</f>
        <v>44.079011733670761</v>
      </c>
      <c r="U24" s="172"/>
      <c r="V24" s="172"/>
      <c r="W24" s="172"/>
      <c r="X24" s="172"/>
      <c r="Y24" s="49" t="s">
        <v>128</v>
      </c>
      <c r="Z24" s="168" t="s">
        <v>42</v>
      </c>
      <c r="AA24" s="169"/>
      <c r="AB24" s="170"/>
      <c r="AC24" s="171">
        <f>(E22+Z22-AC22-AF22)/(E22+Z22)*100</f>
        <v>45.557462887893216</v>
      </c>
      <c r="AD24" s="172"/>
      <c r="AE24" s="172"/>
      <c r="AF24" s="172"/>
      <c r="AG24" s="172"/>
      <c r="AH24" s="49" t="s">
        <v>128</v>
      </c>
      <c r="AI24" s="168" t="s">
        <v>42</v>
      </c>
      <c r="AJ24" s="169"/>
      <c r="AK24" s="170"/>
      <c r="AL24" s="171">
        <f>(E22+AI22-AL22-AO22)/(E22+AI22)*100</f>
        <v>64.788646341403961</v>
      </c>
      <c r="AM24" s="172"/>
      <c r="AN24" s="172"/>
      <c r="AO24" s="172"/>
      <c r="AP24" s="172"/>
      <c r="AQ24" s="49" t="s">
        <v>128</v>
      </c>
      <c r="AR24" s="172">
        <f>100*(AR23-AR22)/AR23</f>
        <v>36.494496189669768</v>
      </c>
      <c r="AS24" s="172"/>
      <c r="AT24" s="49" t="s">
        <v>128</v>
      </c>
    </row>
    <row r="25" spans="1:46" ht="4.5" customHeight="1" x14ac:dyDescent="0.4"/>
    <row r="26" spans="1:46" x14ac:dyDescent="0.4">
      <c r="A26" s="40" t="s">
        <v>140</v>
      </c>
    </row>
    <row r="27" spans="1:46" x14ac:dyDescent="0.4">
      <c r="A27" s="40" t="s">
        <v>142</v>
      </c>
    </row>
    <row r="28" spans="1:46" x14ac:dyDescent="0.4">
      <c r="A28" s="40" t="s">
        <v>145</v>
      </c>
    </row>
    <row r="29" spans="1:46" x14ac:dyDescent="0.4">
      <c r="A29" s="40" t="s">
        <v>149</v>
      </c>
    </row>
    <row r="30" spans="1:46" x14ac:dyDescent="0.4">
      <c r="A30" s="40" t="s">
        <v>147</v>
      </c>
    </row>
    <row r="31" spans="1:46" x14ac:dyDescent="0.4">
      <c r="A31" s="40" t="s">
        <v>151</v>
      </c>
    </row>
    <row r="32" spans="1:46" ht="67.5" customHeight="1" x14ac:dyDescent="0.4">
      <c r="A32" s="176" t="s">
        <v>222</v>
      </c>
      <c r="B32" s="176"/>
      <c r="C32" s="176"/>
      <c r="D32" s="176"/>
      <c r="E32" s="176"/>
      <c r="F32" s="176"/>
      <c r="G32" s="176"/>
      <c r="H32" s="176"/>
      <c r="I32" s="176"/>
    </row>
  </sheetData>
  <mergeCells count="236">
    <mergeCell ref="A4:D5"/>
    <mergeCell ref="E4:G5"/>
    <mergeCell ref="H4:J4"/>
    <mergeCell ref="K4:M4"/>
    <mergeCell ref="N4:P4"/>
    <mergeCell ref="Q4:S5"/>
    <mergeCell ref="H5:J5"/>
    <mergeCell ref="K5:M5"/>
    <mergeCell ref="N5:P5"/>
    <mergeCell ref="T4:Y4"/>
    <mergeCell ref="Z4:AB5"/>
    <mergeCell ref="AC4:AH4"/>
    <mergeCell ref="AI4:AK5"/>
    <mergeCell ref="AL4:AQ4"/>
    <mergeCell ref="AR4:AT4"/>
    <mergeCell ref="T5:Y5"/>
    <mergeCell ref="AC5:AH5"/>
    <mergeCell ref="AL5:AQ5"/>
    <mergeCell ref="AR5:AT5"/>
    <mergeCell ref="AL6:AN6"/>
    <mergeCell ref="AO6:AQ6"/>
    <mergeCell ref="AR6:AT6"/>
    <mergeCell ref="A7:D7"/>
    <mergeCell ref="E7:G7"/>
    <mergeCell ref="H7:J7"/>
    <mergeCell ref="K7:M7"/>
    <mergeCell ref="N7:P7"/>
    <mergeCell ref="Q7:S7"/>
    <mergeCell ref="T7:V7"/>
    <mergeCell ref="T6:V6"/>
    <mergeCell ref="W6:Y6"/>
    <mergeCell ref="Z6:AB6"/>
    <mergeCell ref="AC6:AE6"/>
    <mergeCell ref="AF6:AH6"/>
    <mergeCell ref="AI6:AK6"/>
    <mergeCell ref="A6:D6"/>
    <mergeCell ref="E6:G6"/>
    <mergeCell ref="H6:J6"/>
    <mergeCell ref="K6:M6"/>
    <mergeCell ref="N6:P6"/>
    <mergeCell ref="Q6:S6"/>
    <mergeCell ref="AO7:AQ7"/>
    <mergeCell ref="AR7:AT7"/>
    <mergeCell ref="W7:Y7"/>
    <mergeCell ref="C10:D10"/>
    <mergeCell ref="E10:F10"/>
    <mergeCell ref="H10:I10"/>
    <mergeCell ref="K10:L10"/>
    <mergeCell ref="N10:O10"/>
    <mergeCell ref="Q10:R10"/>
    <mergeCell ref="T10:U10"/>
    <mergeCell ref="W10:X10"/>
    <mergeCell ref="Z7:AB7"/>
    <mergeCell ref="AC7:AE7"/>
    <mergeCell ref="AF7:AH7"/>
    <mergeCell ref="AI7:AK7"/>
    <mergeCell ref="AL7:AN7"/>
    <mergeCell ref="AO8:AP8"/>
    <mergeCell ref="AR8:AS8"/>
    <mergeCell ref="C9:D9"/>
    <mergeCell ref="E9:F9"/>
    <mergeCell ref="H9:I9"/>
    <mergeCell ref="K9:L9"/>
    <mergeCell ref="N9:O9"/>
    <mergeCell ref="Q9:R9"/>
    <mergeCell ref="T9:U9"/>
    <mergeCell ref="W9:X9"/>
    <mergeCell ref="W8:X8"/>
    <mergeCell ref="Z8:AA8"/>
    <mergeCell ref="AC8:AD8"/>
    <mergeCell ref="AF8:AG8"/>
    <mergeCell ref="AI8:AJ8"/>
    <mergeCell ref="AL8:AM8"/>
    <mergeCell ref="AR9:AS9"/>
    <mergeCell ref="C8:D8"/>
    <mergeCell ref="E8:F8"/>
    <mergeCell ref="AR10:AS10"/>
    <mergeCell ref="A8:A10"/>
    <mergeCell ref="H8:I8"/>
    <mergeCell ref="K8:L8"/>
    <mergeCell ref="N8:O8"/>
    <mergeCell ref="Q8:R8"/>
    <mergeCell ref="T8:U8"/>
    <mergeCell ref="Z10:AA10"/>
    <mergeCell ref="Z9:AA9"/>
    <mergeCell ref="AC9:AD9"/>
    <mergeCell ref="AF9:AG9"/>
    <mergeCell ref="AI9:AJ9"/>
    <mergeCell ref="AL9:AM9"/>
    <mergeCell ref="AR16:AS16"/>
    <mergeCell ref="Z16:AA16"/>
    <mergeCell ref="AC16:AD16"/>
    <mergeCell ref="AF16:AG16"/>
    <mergeCell ref="AL17:AM17"/>
    <mergeCell ref="AO17:AP17"/>
    <mergeCell ref="AR17:AS17"/>
    <mergeCell ref="A11:A15"/>
    <mergeCell ref="AR11:AS11"/>
    <mergeCell ref="AR12:AS12"/>
    <mergeCell ref="AR13:AS13"/>
    <mergeCell ref="AR14:AS14"/>
    <mergeCell ref="AR15:AS15"/>
    <mergeCell ref="T16:U16"/>
    <mergeCell ref="W16:X16"/>
    <mergeCell ref="B16:D16"/>
    <mergeCell ref="E16:F16"/>
    <mergeCell ref="H16:I16"/>
    <mergeCell ref="K16:L16"/>
    <mergeCell ref="N16:O16"/>
    <mergeCell ref="AO9:AP9"/>
    <mergeCell ref="Z17:AA17"/>
    <mergeCell ref="AC17:AD17"/>
    <mergeCell ref="AF17:AG17"/>
    <mergeCell ref="AI17:AJ17"/>
    <mergeCell ref="AI16:AJ16"/>
    <mergeCell ref="AL16:AM16"/>
    <mergeCell ref="AO16:AP16"/>
    <mergeCell ref="AC10:AD10"/>
    <mergeCell ref="AF10:AG10"/>
    <mergeCell ref="AI10:AJ10"/>
    <mergeCell ref="AL10:AM10"/>
    <mergeCell ref="AO10:AP10"/>
    <mergeCell ref="AR19:AS19"/>
    <mergeCell ref="B20:D20"/>
    <mergeCell ref="B18:D18"/>
    <mergeCell ref="E18:F18"/>
    <mergeCell ref="H18:I18"/>
    <mergeCell ref="K18:L18"/>
    <mergeCell ref="N18:O18"/>
    <mergeCell ref="Q18:R18"/>
    <mergeCell ref="T18:U18"/>
    <mergeCell ref="W19:X19"/>
    <mergeCell ref="Z19:AA19"/>
    <mergeCell ref="AO18:AP18"/>
    <mergeCell ref="AR18:AS18"/>
    <mergeCell ref="Z18:AA18"/>
    <mergeCell ref="AC18:AD18"/>
    <mergeCell ref="AF18:AG18"/>
    <mergeCell ref="AI18:AJ18"/>
    <mergeCell ref="AL18:AM18"/>
    <mergeCell ref="AO19:AP19"/>
    <mergeCell ref="AC19:AD19"/>
    <mergeCell ref="AF19:AG19"/>
    <mergeCell ref="AI19:AJ19"/>
    <mergeCell ref="AL19:AM19"/>
    <mergeCell ref="A19:A21"/>
    <mergeCell ref="B19:D19"/>
    <mergeCell ref="E19:F19"/>
    <mergeCell ref="H19:I19"/>
    <mergeCell ref="K19:L19"/>
    <mergeCell ref="N19:O19"/>
    <mergeCell ref="Q19:R19"/>
    <mergeCell ref="T19:U19"/>
    <mergeCell ref="W18:X18"/>
    <mergeCell ref="A16:A18"/>
    <mergeCell ref="K20:L20"/>
    <mergeCell ref="N20:O20"/>
    <mergeCell ref="Q20:R20"/>
    <mergeCell ref="T20:U20"/>
    <mergeCell ref="W20:X20"/>
    <mergeCell ref="T17:U17"/>
    <mergeCell ref="W17:X17"/>
    <mergeCell ref="B17:D17"/>
    <mergeCell ref="E17:F17"/>
    <mergeCell ref="H17:I17"/>
    <mergeCell ref="K17:L17"/>
    <mergeCell ref="N17:O17"/>
    <mergeCell ref="Q17:R17"/>
    <mergeCell ref="Q16:R16"/>
    <mergeCell ref="AC21:AD21"/>
    <mergeCell ref="AF21:AG21"/>
    <mergeCell ref="AI21:AJ21"/>
    <mergeCell ref="AL21:AM21"/>
    <mergeCell ref="AO21:AP21"/>
    <mergeCell ref="AR21:AS21"/>
    <mergeCell ref="AR20:AS20"/>
    <mergeCell ref="B21:D21"/>
    <mergeCell ref="E21:F21"/>
    <mergeCell ref="H21:I21"/>
    <mergeCell ref="K21:L21"/>
    <mergeCell ref="N21:O21"/>
    <mergeCell ref="Q21:R21"/>
    <mergeCell ref="T21:U21"/>
    <mergeCell ref="W21:X21"/>
    <mergeCell ref="Z21:AA21"/>
    <mergeCell ref="Z20:AA20"/>
    <mergeCell ref="AC20:AD20"/>
    <mergeCell ref="AF20:AG20"/>
    <mergeCell ref="AI20:AJ20"/>
    <mergeCell ref="AL20:AM20"/>
    <mergeCell ref="AO20:AP20"/>
    <mergeCell ref="E20:F20"/>
    <mergeCell ref="H20:I20"/>
    <mergeCell ref="AL22:AM22"/>
    <mergeCell ref="AO22:AP22"/>
    <mergeCell ref="AR22:AS22"/>
    <mergeCell ref="A23:D23"/>
    <mergeCell ref="E23:G23"/>
    <mergeCell ref="H23:J23"/>
    <mergeCell ref="K23:M23"/>
    <mergeCell ref="N23:P23"/>
    <mergeCell ref="Q23:S23"/>
    <mergeCell ref="T23:V23"/>
    <mergeCell ref="T22:U22"/>
    <mergeCell ref="W22:X22"/>
    <mergeCell ref="Z22:AA22"/>
    <mergeCell ref="AC22:AD22"/>
    <mergeCell ref="AF22:AG22"/>
    <mergeCell ref="AI22:AJ22"/>
    <mergeCell ref="A22:D22"/>
    <mergeCell ref="E22:F22"/>
    <mergeCell ref="H22:I22"/>
    <mergeCell ref="K22:L22"/>
    <mergeCell ref="N22:O22"/>
    <mergeCell ref="Q22:R22"/>
    <mergeCell ref="AC24:AG24"/>
    <mergeCell ref="AI24:AK24"/>
    <mergeCell ref="AL24:AP24"/>
    <mergeCell ref="AR24:AS24"/>
    <mergeCell ref="A32:I32"/>
    <mergeCell ref="AO23:AQ23"/>
    <mergeCell ref="AR23:AS23"/>
    <mergeCell ref="A24:D24"/>
    <mergeCell ref="E24:G24"/>
    <mergeCell ref="H24:I24"/>
    <mergeCell ref="K24:L24"/>
    <mergeCell ref="N24:O24"/>
    <mergeCell ref="Q24:S24"/>
    <mergeCell ref="T24:X24"/>
    <mergeCell ref="Z24:AB24"/>
    <mergeCell ref="W23:Y23"/>
    <mergeCell ref="Z23:AB23"/>
    <mergeCell ref="AC23:AE23"/>
    <mergeCell ref="AF23:AH23"/>
    <mergeCell ref="AI23:AK23"/>
    <mergeCell ref="AL23:AN23"/>
  </mergeCells>
  <phoneticPr fontId="1"/>
  <pageMargins left="0.70866141732283472" right="0.70866141732283472" top="0.59055118110236227" bottom="0.51181102362204722" header="0.31496062992125984" footer="0.31496062992125984"/>
  <pageSetup paperSize="9" orientation="portrait" horizontalDpi="0" verticalDpi="0" r:id="rId1"/>
  <colBreaks count="4" manualBreakCount="4">
    <brk id="16" max="30" man="1"/>
    <brk id="25" max="1048575" man="1"/>
    <brk id="34" max="30" man="1"/>
    <brk id="43" max="1048575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32"/>
  <sheetViews>
    <sheetView view="pageBreakPreview" zoomScale="60" zoomScaleNormal="70" workbookViewId="0">
      <selection activeCell="T9" sqref="T9:U9"/>
    </sheetView>
  </sheetViews>
  <sheetFormatPr defaultColWidth="9" defaultRowHeight="15.75" x14ac:dyDescent="0.4"/>
  <cols>
    <col min="1" max="1" width="15.625" style="40" customWidth="1"/>
    <col min="2" max="2" width="13.375" style="40" customWidth="1"/>
    <col min="3" max="3" width="10.5" style="40" customWidth="1"/>
    <col min="4" max="4" width="6.625" style="40" customWidth="1"/>
    <col min="5" max="5" width="9" style="40"/>
    <col min="6" max="6" width="8.625" style="40" customWidth="1"/>
    <col min="7" max="7" width="14.25" style="40" customWidth="1"/>
    <col min="8" max="8" width="9" style="40"/>
    <col min="9" max="9" width="8.625" style="40" customWidth="1"/>
    <col min="10" max="10" width="14.5" style="40" customWidth="1"/>
    <col min="11" max="11" width="9" style="40"/>
    <col min="12" max="12" width="8.625" style="40" customWidth="1"/>
    <col min="13" max="13" width="14.5" style="40" customWidth="1"/>
    <col min="14" max="14" width="9" style="40"/>
    <col min="15" max="15" width="8.625" style="40" customWidth="1"/>
    <col min="16" max="16" width="14.5" style="40" customWidth="1"/>
    <col min="17" max="17" width="9" style="40"/>
    <col min="18" max="18" width="8.625" style="40" customWidth="1"/>
    <col min="19" max="19" width="14.25" style="40" customWidth="1"/>
    <col min="20" max="20" width="9" style="40"/>
    <col min="21" max="21" width="8.625" style="40" customWidth="1"/>
    <col min="22" max="22" width="14.5" style="40" customWidth="1"/>
    <col min="23" max="23" width="9" style="40"/>
    <col min="24" max="24" width="8.625" style="40" customWidth="1"/>
    <col min="25" max="25" width="14.5" style="40" customWidth="1"/>
    <col min="26" max="26" width="9" style="40"/>
    <col min="27" max="27" width="8.625" style="40" customWidth="1"/>
    <col min="28" max="28" width="14.25" style="40" customWidth="1"/>
    <col min="29" max="29" width="9" style="40"/>
    <col min="30" max="30" width="8.625" style="40" customWidth="1"/>
    <col min="31" max="31" width="14.5" style="40" customWidth="1"/>
    <col min="32" max="32" width="9" style="40"/>
    <col min="33" max="33" width="8.625" style="40" customWidth="1"/>
    <col min="34" max="34" width="14.5" style="40" customWidth="1"/>
    <col min="35" max="35" width="9" style="40"/>
    <col min="36" max="36" width="8.625" style="40" customWidth="1"/>
    <col min="37" max="37" width="14.25" style="40" customWidth="1"/>
    <col min="38" max="38" width="9" style="40"/>
    <col min="39" max="39" width="8.625" style="40" customWidth="1"/>
    <col min="40" max="40" width="14.5" style="40" customWidth="1"/>
    <col min="41" max="41" width="9" style="40"/>
    <col min="42" max="42" width="8.625" style="40" customWidth="1"/>
    <col min="43" max="43" width="14.5" style="40" customWidth="1"/>
    <col min="44" max="44" width="9" style="40"/>
    <col min="45" max="45" width="8.625" style="40" customWidth="1"/>
    <col min="46" max="46" width="14.5" style="40" customWidth="1"/>
    <col min="47" max="16384" width="9" style="40"/>
  </cols>
  <sheetData>
    <row r="1" spans="1:46" ht="19.5" x14ac:dyDescent="0.4">
      <c r="A1" s="55" t="s">
        <v>215</v>
      </c>
    </row>
    <row r="2" spans="1:46" ht="19.5" x14ac:dyDescent="0.4">
      <c r="A2" s="55" t="s">
        <v>223</v>
      </c>
    </row>
    <row r="4" spans="1:46" ht="26.25" customHeight="1" x14ac:dyDescent="0.4">
      <c r="A4" s="209"/>
      <c r="B4" s="209"/>
      <c r="C4" s="209"/>
      <c r="D4" s="209"/>
      <c r="E4" s="201" t="s">
        <v>220</v>
      </c>
      <c r="F4" s="201"/>
      <c r="G4" s="201"/>
      <c r="H4" s="166" t="s">
        <v>117</v>
      </c>
      <c r="I4" s="167"/>
      <c r="J4" s="191"/>
      <c r="K4" s="166" t="s">
        <v>117</v>
      </c>
      <c r="L4" s="167"/>
      <c r="M4" s="191"/>
      <c r="N4" s="166" t="s">
        <v>117</v>
      </c>
      <c r="O4" s="167"/>
      <c r="P4" s="191"/>
      <c r="Q4" s="201" t="s">
        <v>208</v>
      </c>
      <c r="R4" s="201"/>
      <c r="S4" s="201"/>
      <c r="T4" s="166" t="s">
        <v>117</v>
      </c>
      <c r="U4" s="167"/>
      <c r="V4" s="167"/>
      <c r="W4" s="167"/>
      <c r="X4" s="167"/>
      <c r="Y4" s="191"/>
      <c r="Z4" s="201" t="s">
        <v>209</v>
      </c>
      <c r="AA4" s="201"/>
      <c r="AB4" s="201"/>
      <c r="AC4" s="166" t="s">
        <v>117</v>
      </c>
      <c r="AD4" s="167"/>
      <c r="AE4" s="167"/>
      <c r="AF4" s="167"/>
      <c r="AG4" s="167"/>
      <c r="AH4" s="191"/>
      <c r="AI4" s="201" t="s">
        <v>210</v>
      </c>
      <c r="AJ4" s="201"/>
      <c r="AK4" s="201"/>
      <c r="AL4" s="166" t="s">
        <v>117</v>
      </c>
      <c r="AM4" s="167"/>
      <c r="AN4" s="167"/>
      <c r="AO4" s="167"/>
      <c r="AP4" s="167"/>
      <c r="AQ4" s="191"/>
      <c r="AR4" s="166" t="s">
        <v>117</v>
      </c>
      <c r="AS4" s="167"/>
      <c r="AT4" s="191"/>
    </row>
    <row r="5" spans="1:46" ht="54" customHeight="1" x14ac:dyDescent="0.4">
      <c r="A5" s="209"/>
      <c r="B5" s="209"/>
      <c r="C5" s="209"/>
      <c r="D5" s="209"/>
      <c r="E5" s="201"/>
      <c r="F5" s="201"/>
      <c r="G5" s="201"/>
      <c r="H5" s="206" t="s">
        <v>8</v>
      </c>
      <c r="I5" s="206"/>
      <c r="J5" s="206"/>
      <c r="K5" s="206" t="s">
        <v>73</v>
      </c>
      <c r="L5" s="206"/>
      <c r="M5" s="206"/>
      <c r="N5" s="206" t="s">
        <v>199</v>
      </c>
      <c r="O5" s="206"/>
      <c r="P5" s="206"/>
      <c r="Q5" s="201"/>
      <c r="R5" s="201"/>
      <c r="S5" s="201"/>
      <c r="T5" s="192" t="s">
        <v>211</v>
      </c>
      <c r="U5" s="193"/>
      <c r="V5" s="193"/>
      <c r="W5" s="193"/>
      <c r="X5" s="193"/>
      <c r="Y5" s="194"/>
      <c r="Z5" s="201"/>
      <c r="AA5" s="201"/>
      <c r="AB5" s="201"/>
      <c r="AC5" s="192" t="s">
        <v>212</v>
      </c>
      <c r="AD5" s="193"/>
      <c r="AE5" s="193"/>
      <c r="AF5" s="193"/>
      <c r="AG5" s="193"/>
      <c r="AH5" s="194"/>
      <c r="AI5" s="201"/>
      <c r="AJ5" s="201"/>
      <c r="AK5" s="201"/>
      <c r="AL5" s="192" t="s">
        <v>213</v>
      </c>
      <c r="AM5" s="193"/>
      <c r="AN5" s="193"/>
      <c r="AO5" s="193"/>
      <c r="AP5" s="193"/>
      <c r="AQ5" s="194"/>
      <c r="AR5" s="192" t="s">
        <v>79</v>
      </c>
      <c r="AS5" s="193"/>
      <c r="AT5" s="194"/>
    </row>
    <row r="6" spans="1:46" s="53" customFormat="1" ht="66.75" customHeight="1" x14ac:dyDescent="0.4">
      <c r="A6" s="205" t="s">
        <v>118</v>
      </c>
      <c r="B6" s="205"/>
      <c r="C6" s="205"/>
      <c r="D6" s="205"/>
      <c r="E6" s="196" t="s">
        <v>221</v>
      </c>
      <c r="F6" s="196"/>
      <c r="G6" s="197"/>
      <c r="H6" s="195" t="s">
        <v>108</v>
      </c>
      <c r="I6" s="196"/>
      <c r="J6" s="197"/>
      <c r="K6" s="195" t="s">
        <v>198</v>
      </c>
      <c r="L6" s="196"/>
      <c r="M6" s="197"/>
      <c r="N6" s="195" t="s">
        <v>163</v>
      </c>
      <c r="O6" s="196"/>
      <c r="P6" s="197"/>
      <c r="Q6" s="202" t="s">
        <v>172</v>
      </c>
      <c r="R6" s="203"/>
      <c r="S6" s="204"/>
      <c r="T6" s="195" t="s">
        <v>173</v>
      </c>
      <c r="U6" s="196"/>
      <c r="V6" s="197"/>
      <c r="W6" s="195" t="s">
        <v>174</v>
      </c>
      <c r="X6" s="196"/>
      <c r="Y6" s="197"/>
      <c r="Z6" s="202" t="s">
        <v>204</v>
      </c>
      <c r="AA6" s="203"/>
      <c r="AB6" s="204"/>
      <c r="AC6" s="195" t="s">
        <v>173</v>
      </c>
      <c r="AD6" s="196"/>
      <c r="AE6" s="197"/>
      <c r="AF6" s="195" t="s">
        <v>174</v>
      </c>
      <c r="AG6" s="196"/>
      <c r="AH6" s="197"/>
      <c r="AI6" s="202" t="s">
        <v>207</v>
      </c>
      <c r="AJ6" s="203"/>
      <c r="AK6" s="204"/>
      <c r="AL6" s="195" t="s">
        <v>173</v>
      </c>
      <c r="AM6" s="196"/>
      <c r="AN6" s="197"/>
      <c r="AO6" s="195" t="s">
        <v>174</v>
      </c>
      <c r="AP6" s="196"/>
      <c r="AQ6" s="197"/>
      <c r="AR6" s="195" t="s">
        <v>224</v>
      </c>
      <c r="AS6" s="196"/>
      <c r="AT6" s="197"/>
    </row>
    <row r="7" spans="1:46" ht="44.25" customHeight="1" x14ac:dyDescent="0.4">
      <c r="A7" s="205" t="s">
        <v>205</v>
      </c>
      <c r="B7" s="207"/>
      <c r="C7" s="207"/>
      <c r="D7" s="207"/>
      <c r="E7" s="97">
        <v>100</v>
      </c>
      <c r="F7" s="98"/>
      <c r="G7" s="99"/>
      <c r="H7" s="97">
        <v>95</v>
      </c>
      <c r="I7" s="98"/>
      <c r="J7" s="99"/>
      <c r="K7" s="97">
        <v>3.3</v>
      </c>
      <c r="L7" s="98"/>
      <c r="M7" s="99"/>
      <c r="N7" s="97">
        <v>91.4</v>
      </c>
      <c r="O7" s="98"/>
      <c r="P7" s="99"/>
      <c r="Q7" s="97">
        <v>100</v>
      </c>
      <c r="R7" s="98"/>
      <c r="S7" s="99"/>
      <c r="T7" s="97">
        <v>95</v>
      </c>
      <c r="U7" s="98"/>
      <c r="V7" s="99"/>
      <c r="W7" s="198" t="s">
        <v>42</v>
      </c>
      <c r="X7" s="169"/>
      <c r="Y7" s="170"/>
      <c r="Z7" s="98">
        <v>83</v>
      </c>
      <c r="AA7" s="98"/>
      <c r="AB7" s="99"/>
      <c r="AC7" s="97">
        <v>95</v>
      </c>
      <c r="AD7" s="98"/>
      <c r="AE7" s="99"/>
      <c r="AF7" s="198" t="s">
        <v>42</v>
      </c>
      <c r="AG7" s="169"/>
      <c r="AH7" s="170"/>
      <c r="AI7" s="97">
        <v>95.2</v>
      </c>
      <c r="AJ7" s="98"/>
      <c r="AK7" s="99"/>
      <c r="AL7" s="97">
        <v>95</v>
      </c>
      <c r="AM7" s="98"/>
      <c r="AN7" s="99"/>
      <c r="AO7" s="198" t="s">
        <v>42</v>
      </c>
      <c r="AP7" s="169"/>
      <c r="AQ7" s="170"/>
      <c r="AR7" s="198" t="s">
        <v>42</v>
      </c>
      <c r="AS7" s="169"/>
      <c r="AT7" s="170"/>
    </row>
    <row r="8" spans="1:46" ht="30" customHeight="1" x14ac:dyDescent="0.4">
      <c r="A8" s="207" t="s">
        <v>125</v>
      </c>
      <c r="B8" s="56" t="s">
        <v>105</v>
      </c>
      <c r="C8" s="205" t="s">
        <v>119</v>
      </c>
      <c r="D8" s="205"/>
      <c r="E8" s="108">
        <v>5.6</v>
      </c>
      <c r="F8" s="108"/>
      <c r="G8" s="41" t="s">
        <v>120</v>
      </c>
      <c r="H8" s="190" t="s">
        <v>42</v>
      </c>
      <c r="I8" s="190"/>
      <c r="J8" s="51" t="s">
        <v>120</v>
      </c>
      <c r="K8" s="108">
        <v>10</v>
      </c>
      <c r="L8" s="108"/>
      <c r="M8" s="41" t="s">
        <v>120</v>
      </c>
      <c r="N8" s="190" t="s">
        <v>42</v>
      </c>
      <c r="O8" s="190"/>
      <c r="P8" s="51" t="s">
        <v>120</v>
      </c>
      <c r="Q8" s="190" t="s">
        <v>42</v>
      </c>
      <c r="R8" s="190"/>
      <c r="S8" s="51" t="s">
        <v>120</v>
      </c>
      <c r="T8" s="190" t="s">
        <v>42</v>
      </c>
      <c r="U8" s="190"/>
      <c r="V8" s="51" t="s">
        <v>120</v>
      </c>
      <c r="W8" s="108">
        <v>10.43</v>
      </c>
      <c r="X8" s="108"/>
      <c r="Y8" s="41" t="s">
        <v>120</v>
      </c>
      <c r="Z8" s="108">
        <v>59</v>
      </c>
      <c r="AA8" s="108"/>
      <c r="AB8" s="41" t="s">
        <v>110</v>
      </c>
      <c r="AC8" s="190" t="s">
        <v>42</v>
      </c>
      <c r="AD8" s="190"/>
      <c r="AE8" s="51" t="s">
        <v>120</v>
      </c>
      <c r="AF8" s="108">
        <v>10.43</v>
      </c>
      <c r="AG8" s="108"/>
      <c r="AH8" s="41" t="s">
        <v>120</v>
      </c>
      <c r="AI8" s="108">
        <v>3.89</v>
      </c>
      <c r="AJ8" s="108"/>
      <c r="AK8" s="41" t="s">
        <v>120</v>
      </c>
      <c r="AL8" s="190" t="s">
        <v>42</v>
      </c>
      <c r="AM8" s="190"/>
      <c r="AN8" s="51" t="s">
        <v>120</v>
      </c>
      <c r="AO8" s="108">
        <v>10.43</v>
      </c>
      <c r="AP8" s="108"/>
      <c r="AQ8" s="41" t="s">
        <v>120</v>
      </c>
      <c r="AR8" s="190" t="s">
        <v>42</v>
      </c>
      <c r="AS8" s="190"/>
      <c r="AT8" s="51" t="s">
        <v>120</v>
      </c>
    </row>
    <row r="9" spans="1:46" ht="30" customHeight="1" x14ac:dyDescent="0.4">
      <c r="A9" s="207"/>
      <c r="B9" s="56" t="s">
        <v>131</v>
      </c>
      <c r="C9" s="205" t="s">
        <v>113</v>
      </c>
      <c r="D9" s="205"/>
      <c r="E9" s="189" t="s">
        <v>42</v>
      </c>
      <c r="F9" s="190"/>
      <c r="G9" s="51" t="s">
        <v>110</v>
      </c>
      <c r="H9" s="107">
        <v>44.2</v>
      </c>
      <c r="I9" s="108"/>
      <c r="J9" s="41" t="s">
        <v>110</v>
      </c>
      <c r="K9" s="189" t="s">
        <v>42</v>
      </c>
      <c r="L9" s="190"/>
      <c r="M9" s="51" t="s">
        <v>110</v>
      </c>
      <c r="N9" s="189" t="s">
        <v>42</v>
      </c>
      <c r="O9" s="190"/>
      <c r="P9" s="51" t="s">
        <v>110</v>
      </c>
      <c r="Q9" s="189" t="s">
        <v>42</v>
      </c>
      <c r="R9" s="190"/>
      <c r="S9" s="51" t="s">
        <v>110</v>
      </c>
      <c r="T9" s="108">
        <v>64.8</v>
      </c>
      <c r="U9" s="108"/>
      <c r="V9" s="41" t="s">
        <v>110</v>
      </c>
      <c r="W9" s="189" t="s">
        <v>42</v>
      </c>
      <c r="X9" s="190"/>
      <c r="Y9" s="51" t="s">
        <v>110</v>
      </c>
      <c r="Z9" s="108">
        <v>11.2</v>
      </c>
      <c r="AA9" s="108"/>
      <c r="AB9" s="41" t="s">
        <v>110</v>
      </c>
      <c r="AC9" s="108">
        <v>64.8</v>
      </c>
      <c r="AD9" s="108"/>
      <c r="AE9" s="41" t="s">
        <v>110</v>
      </c>
      <c r="AF9" s="189" t="s">
        <v>42</v>
      </c>
      <c r="AG9" s="190"/>
      <c r="AH9" s="51" t="s">
        <v>110</v>
      </c>
      <c r="AI9" s="189" t="s">
        <v>42</v>
      </c>
      <c r="AJ9" s="190"/>
      <c r="AK9" s="51" t="s">
        <v>110</v>
      </c>
      <c r="AL9" s="108">
        <v>64.8</v>
      </c>
      <c r="AM9" s="108"/>
      <c r="AN9" s="41" t="s">
        <v>110</v>
      </c>
      <c r="AO9" s="189" t="s">
        <v>42</v>
      </c>
      <c r="AP9" s="190"/>
      <c r="AQ9" s="51" t="s">
        <v>110</v>
      </c>
      <c r="AR9" s="189" t="s">
        <v>42</v>
      </c>
      <c r="AS9" s="190"/>
      <c r="AT9" s="51" t="s">
        <v>110</v>
      </c>
    </row>
    <row r="10" spans="1:46" ht="30" customHeight="1" x14ac:dyDescent="0.4">
      <c r="A10" s="208"/>
      <c r="B10" s="57" t="s">
        <v>102</v>
      </c>
      <c r="C10" s="199" t="s">
        <v>206</v>
      </c>
      <c r="D10" s="200"/>
      <c r="E10" s="190" t="s">
        <v>42</v>
      </c>
      <c r="F10" s="190"/>
      <c r="G10" s="49" t="s">
        <v>126</v>
      </c>
      <c r="H10" s="190" t="s">
        <v>42</v>
      </c>
      <c r="I10" s="190"/>
      <c r="J10" s="49" t="s">
        <v>126</v>
      </c>
      <c r="K10" s="190" t="s">
        <v>42</v>
      </c>
      <c r="L10" s="190"/>
      <c r="M10" s="49" t="s">
        <v>126</v>
      </c>
      <c r="N10" s="108">
        <v>6.45</v>
      </c>
      <c r="O10" s="108"/>
      <c r="P10" s="42" t="s">
        <v>126</v>
      </c>
      <c r="Q10" s="97">
        <v>0.24</v>
      </c>
      <c r="R10" s="98"/>
      <c r="S10" s="42" t="s">
        <v>126</v>
      </c>
      <c r="T10" s="190" t="s">
        <v>42</v>
      </c>
      <c r="U10" s="190"/>
      <c r="V10" s="49" t="s">
        <v>126</v>
      </c>
      <c r="W10" s="190" t="s">
        <v>42</v>
      </c>
      <c r="X10" s="190"/>
      <c r="Y10" s="49" t="s">
        <v>126</v>
      </c>
      <c r="Z10" s="190" t="s">
        <v>42</v>
      </c>
      <c r="AA10" s="190"/>
      <c r="AB10" s="49" t="s">
        <v>126</v>
      </c>
      <c r="AC10" s="190" t="s">
        <v>42</v>
      </c>
      <c r="AD10" s="190"/>
      <c r="AE10" s="49" t="s">
        <v>126</v>
      </c>
      <c r="AF10" s="190" t="s">
        <v>42</v>
      </c>
      <c r="AG10" s="190"/>
      <c r="AH10" s="49" t="s">
        <v>126</v>
      </c>
      <c r="AI10" s="190" t="s">
        <v>42</v>
      </c>
      <c r="AJ10" s="190"/>
      <c r="AK10" s="49" t="s">
        <v>126</v>
      </c>
      <c r="AL10" s="190" t="s">
        <v>42</v>
      </c>
      <c r="AM10" s="190"/>
      <c r="AN10" s="49" t="s">
        <v>126</v>
      </c>
      <c r="AO10" s="190" t="s">
        <v>42</v>
      </c>
      <c r="AP10" s="190"/>
      <c r="AQ10" s="49" t="s">
        <v>126</v>
      </c>
      <c r="AR10" s="108">
        <v>6.45</v>
      </c>
      <c r="AS10" s="108"/>
      <c r="AT10" s="42" t="s">
        <v>126</v>
      </c>
    </row>
    <row r="11" spans="1:46" ht="30" customHeight="1" x14ac:dyDescent="0.4">
      <c r="A11" s="173" t="s">
        <v>216</v>
      </c>
      <c r="B11" s="58" t="s">
        <v>179</v>
      </c>
      <c r="C11" s="59"/>
      <c r="D11" s="60"/>
      <c r="E11" s="54"/>
      <c r="F11" s="54"/>
      <c r="G11" s="49"/>
      <c r="H11" s="54"/>
      <c r="I11" s="54"/>
      <c r="J11" s="49"/>
      <c r="K11" s="54"/>
      <c r="L11" s="54"/>
      <c r="M11" s="49"/>
      <c r="N11" s="54"/>
      <c r="O11" s="54"/>
      <c r="P11" s="49"/>
      <c r="Q11" s="54"/>
      <c r="R11" s="54"/>
      <c r="S11" s="49"/>
      <c r="T11" s="54"/>
      <c r="U11" s="54"/>
      <c r="V11" s="49"/>
      <c r="W11" s="54"/>
      <c r="X11" s="54"/>
      <c r="Y11" s="49"/>
      <c r="Z11" s="54"/>
      <c r="AA11" s="54"/>
      <c r="AB11" s="49"/>
      <c r="AC11" s="54"/>
      <c r="AD11" s="54"/>
      <c r="AE11" s="49"/>
      <c r="AF11" s="54"/>
      <c r="AG11" s="54"/>
      <c r="AH11" s="49"/>
      <c r="AI11" s="54"/>
      <c r="AJ11" s="54"/>
      <c r="AK11" s="49"/>
      <c r="AL11" s="54"/>
      <c r="AM11" s="54"/>
      <c r="AN11" s="49"/>
      <c r="AO11" s="54"/>
      <c r="AP11" s="54"/>
      <c r="AQ11" s="49"/>
      <c r="AR11" s="164">
        <v>700</v>
      </c>
      <c r="AS11" s="165"/>
      <c r="AT11" s="42" t="s">
        <v>200</v>
      </c>
    </row>
    <row r="12" spans="1:46" ht="30" customHeight="1" x14ac:dyDescent="0.4">
      <c r="A12" s="174"/>
      <c r="B12" s="58" t="s">
        <v>180</v>
      </c>
      <c r="C12" s="59"/>
      <c r="D12" s="60"/>
      <c r="E12" s="54"/>
      <c r="F12" s="54"/>
      <c r="G12" s="49"/>
      <c r="H12" s="54"/>
      <c r="I12" s="54"/>
      <c r="J12" s="49"/>
      <c r="K12" s="54"/>
      <c r="L12" s="54"/>
      <c r="M12" s="49"/>
      <c r="N12" s="54"/>
      <c r="O12" s="54"/>
      <c r="P12" s="49"/>
      <c r="Q12" s="54"/>
      <c r="R12" s="54"/>
      <c r="S12" s="49"/>
      <c r="T12" s="54"/>
      <c r="U12" s="54"/>
      <c r="V12" s="49"/>
      <c r="W12" s="54"/>
      <c r="X12" s="54"/>
      <c r="Y12" s="49"/>
      <c r="Z12" s="54"/>
      <c r="AA12" s="54"/>
      <c r="AB12" s="49"/>
      <c r="AC12" s="54"/>
      <c r="AD12" s="54"/>
      <c r="AE12" s="49"/>
      <c r="AF12" s="54"/>
      <c r="AG12" s="54"/>
      <c r="AH12" s="49"/>
      <c r="AI12" s="54"/>
      <c r="AJ12" s="54"/>
      <c r="AK12" s="49"/>
      <c r="AL12" s="54"/>
      <c r="AM12" s="54"/>
      <c r="AN12" s="49"/>
      <c r="AO12" s="54"/>
      <c r="AP12" s="54"/>
      <c r="AQ12" s="49"/>
      <c r="AR12" s="164">
        <v>39</v>
      </c>
      <c r="AS12" s="165"/>
      <c r="AT12" s="42" t="s">
        <v>201</v>
      </c>
    </row>
    <row r="13" spans="1:46" ht="30" customHeight="1" x14ac:dyDescent="0.4">
      <c r="A13" s="174"/>
      <c r="B13" s="58" t="s">
        <v>181</v>
      </c>
      <c r="C13" s="59"/>
      <c r="D13" s="60"/>
      <c r="E13" s="54"/>
      <c r="F13" s="54"/>
      <c r="G13" s="49"/>
      <c r="H13" s="54"/>
      <c r="I13" s="54"/>
      <c r="J13" s="49"/>
      <c r="K13" s="54"/>
      <c r="L13" s="54"/>
      <c r="M13" s="49"/>
      <c r="N13" s="54"/>
      <c r="O13" s="54"/>
      <c r="P13" s="49"/>
      <c r="Q13" s="54"/>
      <c r="R13" s="54"/>
      <c r="S13" s="49"/>
      <c r="T13" s="54"/>
      <c r="U13" s="54"/>
      <c r="V13" s="49"/>
      <c r="W13" s="54"/>
      <c r="X13" s="54"/>
      <c r="Y13" s="49"/>
      <c r="Z13" s="54"/>
      <c r="AA13" s="54"/>
      <c r="AB13" s="49"/>
      <c r="AC13" s="54"/>
      <c r="AD13" s="54"/>
      <c r="AE13" s="49"/>
      <c r="AF13" s="54"/>
      <c r="AG13" s="54"/>
      <c r="AH13" s="49"/>
      <c r="AI13" s="54"/>
      <c r="AJ13" s="54"/>
      <c r="AK13" s="49"/>
      <c r="AL13" s="54"/>
      <c r="AM13" s="54"/>
      <c r="AN13" s="49"/>
      <c r="AO13" s="54"/>
      <c r="AP13" s="54"/>
      <c r="AQ13" s="49"/>
      <c r="AR13" s="164">
        <v>1041</v>
      </c>
      <c r="AS13" s="165"/>
      <c r="AT13" s="42" t="s">
        <v>200</v>
      </c>
    </row>
    <row r="14" spans="1:46" ht="30" customHeight="1" x14ac:dyDescent="0.4">
      <c r="A14" s="174"/>
      <c r="B14" s="58" t="s">
        <v>182</v>
      </c>
      <c r="C14" s="59"/>
      <c r="D14" s="60"/>
      <c r="E14" s="54"/>
      <c r="F14" s="54"/>
      <c r="G14" s="49"/>
      <c r="H14" s="54"/>
      <c r="I14" s="54"/>
      <c r="J14" s="49"/>
      <c r="K14" s="54"/>
      <c r="L14" s="54"/>
      <c r="M14" s="49"/>
      <c r="N14" s="54"/>
      <c r="O14" s="54"/>
      <c r="P14" s="49"/>
      <c r="Q14" s="54"/>
      <c r="R14" s="54"/>
      <c r="S14" s="49"/>
      <c r="T14" s="54"/>
      <c r="U14" s="54"/>
      <c r="V14" s="49"/>
      <c r="W14" s="54"/>
      <c r="X14" s="54"/>
      <c r="Y14" s="49"/>
      <c r="Z14" s="54"/>
      <c r="AA14" s="54"/>
      <c r="AB14" s="49"/>
      <c r="AC14" s="54"/>
      <c r="AD14" s="54"/>
      <c r="AE14" s="49"/>
      <c r="AF14" s="54"/>
      <c r="AG14" s="54"/>
      <c r="AH14" s="49"/>
      <c r="AI14" s="54"/>
      <c r="AJ14" s="54"/>
      <c r="AK14" s="49"/>
      <c r="AL14" s="54"/>
      <c r="AM14" s="54"/>
      <c r="AN14" s="49"/>
      <c r="AO14" s="54"/>
      <c r="AP14" s="54"/>
      <c r="AQ14" s="49"/>
      <c r="AR14" s="164">
        <v>61</v>
      </c>
      <c r="AS14" s="165"/>
      <c r="AT14" s="42" t="s">
        <v>201</v>
      </c>
    </row>
    <row r="15" spans="1:46" ht="30" customHeight="1" x14ac:dyDescent="0.4">
      <c r="A15" s="175"/>
      <c r="B15" s="58" t="s">
        <v>183</v>
      </c>
      <c r="C15" s="59"/>
      <c r="D15" s="60"/>
      <c r="E15" s="54"/>
      <c r="F15" s="54"/>
      <c r="G15" s="49"/>
      <c r="H15" s="54"/>
      <c r="I15" s="54"/>
      <c r="J15" s="49"/>
      <c r="K15" s="54"/>
      <c r="L15" s="54"/>
      <c r="M15" s="49"/>
      <c r="N15" s="54"/>
      <c r="O15" s="54"/>
      <c r="P15" s="49"/>
      <c r="Q15" s="54"/>
      <c r="R15" s="54"/>
      <c r="S15" s="49"/>
      <c r="T15" s="54"/>
      <c r="U15" s="54"/>
      <c r="V15" s="49"/>
      <c r="W15" s="54"/>
      <c r="X15" s="54"/>
      <c r="Y15" s="49"/>
      <c r="Z15" s="54"/>
      <c r="AA15" s="54"/>
      <c r="AB15" s="49"/>
      <c r="AC15" s="54"/>
      <c r="AD15" s="54"/>
      <c r="AE15" s="49"/>
      <c r="AF15" s="54"/>
      <c r="AG15" s="54"/>
      <c r="AH15" s="49"/>
      <c r="AI15" s="54"/>
      <c r="AJ15" s="54"/>
      <c r="AK15" s="49"/>
      <c r="AL15" s="54"/>
      <c r="AM15" s="54"/>
      <c r="AN15" s="49"/>
      <c r="AO15" s="54"/>
      <c r="AP15" s="54"/>
      <c r="AQ15" s="49"/>
      <c r="AR15" s="164">
        <v>1.8</v>
      </c>
      <c r="AS15" s="165"/>
      <c r="AT15" s="42" t="s">
        <v>202</v>
      </c>
    </row>
    <row r="16" spans="1:46" ht="20.100000000000001" customHeight="1" x14ac:dyDescent="0.4">
      <c r="A16" s="175" t="s">
        <v>90</v>
      </c>
      <c r="B16" s="175" t="s">
        <v>130</v>
      </c>
      <c r="C16" s="175"/>
      <c r="D16" s="175"/>
      <c r="E16" s="188">
        <v>3.6</v>
      </c>
      <c r="F16" s="187"/>
      <c r="G16" s="49" t="s">
        <v>106</v>
      </c>
      <c r="H16" s="188">
        <v>3.6</v>
      </c>
      <c r="I16" s="187"/>
      <c r="J16" s="49" t="s">
        <v>106</v>
      </c>
      <c r="K16" s="188">
        <v>3.6</v>
      </c>
      <c r="L16" s="187"/>
      <c r="M16" s="49" t="s">
        <v>106</v>
      </c>
      <c r="N16" s="188">
        <v>3.6</v>
      </c>
      <c r="O16" s="187"/>
      <c r="P16" s="49" t="s">
        <v>106</v>
      </c>
      <c r="Q16" s="186">
        <v>3.6</v>
      </c>
      <c r="R16" s="187"/>
      <c r="S16" s="49" t="s">
        <v>106</v>
      </c>
      <c r="T16" s="186">
        <v>3.6</v>
      </c>
      <c r="U16" s="187"/>
      <c r="V16" s="49" t="s">
        <v>106</v>
      </c>
      <c r="W16" s="188">
        <v>3.6</v>
      </c>
      <c r="X16" s="187"/>
      <c r="Y16" s="49" t="s">
        <v>106</v>
      </c>
      <c r="Z16" s="186">
        <v>3.6</v>
      </c>
      <c r="AA16" s="187"/>
      <c r="AB16" s="49" t="s">
        <v>106</v>
      </c>
      <c r="AC16" s="186">
        <v>3.6</v>
      </c>
      <c r="AD16" s="187"/>
      <c r="AE16" s="49" t="s">
        <v>106</v>
      </c>
      <c r="AF16" s="188">
        <v>3.6</v>
      </c>
      <c r="AG16" s="187"/>
      <c r="AH16" s="49" t="s">
        <v>106</v>
      </c>
      <c r="AI16" s="188">
        <v>3.6</v>
      </c>
      <c r="AJ16" s="187"/>
      <c r="AK16" s="49" t="s">
        <v>106</v>
      </c>
      <c r="AL16" s="186">
        <v>3.6</v>
      </c>
      <c r="AM16" s="187"/>
      <c r="AN16" s="49" t="s">
        <v>106</v>
      </c>
      <c r="AO16" s="188">
        <v>3.6</v>
      </c>
      <c r="AP16" s="187"/>
      <c r="AQ16" s="49" t="s">
        <v>106</v>
      </c>
      <c r="AR16" s="188">
        <v>3.6</v>
      </c>
      <c r="AS16" s="187"/>
      <c r="AT16" s="49" t="s">
        <v>106</v>
      </c>
    </row>
    <row r="17" spans="1:46" ht="20.100000000000001" customHeight="1" x14ac:dyDescent="0.4">
      <c r="A17" s="207"/>
      <c r="B17" s="207" t="s">
        <v>165</v>
      </c>
      <c r="C17" s="207"/>
      <c r="D17" s="207"/>
      <c r="E17" s="184">
        <v>50.8</v>
      </c>
      <c r="F17" s="183"/>
      <c r="G17" s="49" t="s">
        <v>91</v>
      </c>
      <c r="H17" s="184">
        <v>50.8</v>
      </c>
      <c r="I17" s="183"/>
      <c r="J17" s="49" t="s">
        <v>91</v>
      </c>
      <c r="K17" s="184">
        <v>50.8</v>
      </c>
      <c r="L17" s="183"/>
      <c r="M17" s="49" t="s">
        <v>91</v>
      </c>
      <c r="N17" s="184">
        <v>50.8</v>
      </c>
      <c r="O17" s="183"/>
      <c r="P17" s="49" t="s">
        <v>91</v>
      </c>
      <c r="Q17" s="182">
        <v>50.8</v>
      </c>
      <c r="R17" s="183"/>
      <c r="S17" s="49" t="s">
        <v>91</v>
      </c>
      <c r="T17" s="182">
        <v>50.8</v>
      </c>
      <c r="U17" s="183"/>
      <c r="V17" s="49" t="s">
        <v>91</v>
      </c>
      <c r="W17" s="184">
        <v>50.8</v>
      </c>
      <c r="X17" s="183"/>
      <c r="Y17" s="49" t="s">
        <v>91</v>
      </c>
      <c r="Z17" s="182">
        <v>50.8</v>
      </c>
      <c r="AA17" s="183"/>
      <c r="AB17" s="49" t="s">
        <v>91</v>
      </c>
      <c r="AC17" s="182">
        <v>50.8</v>
      </c>
      <c r="AD17" s="183"/>
      <c r="AE17" s="49" t="s">
        <v>91</v>
      </c>
      <c r="AF17" s="184">
        <v>50.8</v>
      </c>
      <c r="AG17" s="183"/>
      <c r="AH17" s="49" t="s">
        <v>91</v>
      </c>
      <c r="AI17" s="184">
        <v>50.8</v>
      </c>
      <c r="AJ17" s="183"/>
      <c r="AK17" s="49" t="s">
        <v>91</v>
      </c>
      <c r="AL17" s="182">
        <v>50.8</v>
      </c>
      <c r="AM17" s="183"/>
      <c r="AN17" s="49" t="s">
        <v>91</v>
      </c>
      <c r="AO17" s="184">
        <v>50.8</v>
      </c>
      <c r="AP17" s="183"/>
      <c r="AQ17" s="49" t="s">
        <v>91</v>
      </c>
      <c r="AR17" s="184">
        <v>50.8</v>
      </c>
      <c r="AS17" s="183"/>
      <c r="AT17" s="49" t="s">
        <v>91</v>
      </c>
    </row>
    <row r="18" spans="1:46" ht="20.100000000000001" customHeight="1" x14ac:dyDescent="0.4">
      <c r="A18" s="207"/>
      <c r="B18" s="207" t="s">
        <v>192</v>
      </c>
      <c r="C18" s="207"/>
      <c r="D18" s="207"/>
      <c r="E18" s="183">
        <v>36.700000000000003</v>
      </c>
      <c r="F18" s="185"/>
      <c r="G18" s="49" t="s">
        <v>103</v>
      </c>
      <c r="H18" s="183">
        <v>36.700000000000003</v>
      </c>
      <c r="I18" s="185"/>
      <c r="J18" s="49" t="s">
        <v>103</v>
      </c>
      <c r="K18" s="183">
        <v>36.700000000000003</v>
      </c>
      <c r="L18" s="185"/>
      <c r="M18" s="49" t="s">
        <v>103</v>
      </c>
      <c r="N18" s="183">
        <v>36.700000000000003</v>
      </c>
      <c r="O18" s="185"/>
      <c r="P18" s="49" t="s">
        <v>103</v>
      </c>
      <c r="Q18" s="185">
        <v>36.700000000000003</v>
      </c>
      <c r="R18" s="185"/>
      <c r="S18" s="49" t="s">
        <v>103</v>
      </c>
      <c r="T18" s="185">
        <v>36.700000000000003</v>
      </c>
      <c r="U18" s="185"/>
      <c r="V18" s="49" t="s">
        <v>103</v>
      </c>
      <c r="W18" s="183">
        <v>36.700000000000003</v>
      </c>
      <c r="X18" s="185"/>
      <c r="Y18" s="49" t="s">
        <v>103</v>
      </c>
      <c r="Z18" s="185">
        <v>36.700000000000003</v>
      </c>
      <c r="AA18" s="185"/>
      <c r="AB18" s="49" t="s">
        <v>103</v>
      </c>
      <c r="AC18" s="185">
        <v>36.700000000000003</v>
      </c>
      <c r="AD18" s="185"/>
      <c r="AE18" s="49" t="s">
        <v>103</v>
      </c>
      <c r="AF18" s="183">
        <v>36.700000000000003</v>
      </c>
      <c r="AG18" s="185"/>
      <c r="AH18" s="49" t="s">
        <v>103</v>
      </c>
      <c r="AI18" s="183">
        <v>36.700000000000003</v>
      </c>
      <c r="AJ18" s="185"/>
      <c r="AK18" s="49" t="s">
        <v>103</v>
      </c>
      <c r="AL18" s="185">
        <v>36.700000000000003</v>
      </c>
      <c r="AM18" s="185"/>
      <c r="AN18" s="49" t="s">
        <v>103</v>
      </c>
      <c r="AO18" s="183">
        <v>36.700000000000003</v>
      </c>
      <c r="AP18" s="185"/>
      <c r="AQ18" s="49" t="s">
        <v>103</v>
      </c>
      <c r="AR18" s="183">
        <v>36.700000000000003</v>
      </c>
      <c r="AS18" s="185"/>
      <c r="AT18" s="49" t="s">
        <v>103</v>
      </c>
    </row>
    <row r="19" spans="1:46" ht="20.100000000000001" customHeight="1" x14ac:dyDescent="0.4">
      <c r="A19" s="207" t="s">
        <v>92</v>
      </c>
      <c r="B19" s="207" t="s">
        <v>146</v>
      </c>
      <c r="C19" s="207"/>
      <c r="D19" s="207"/>
      <c r="E19" s="188">
        <v>0.54900000000000004</v>
      </c>
      <c r="F19" s="187"/>
      <c r="G19" s="49" t="s">
        <v>134</v>
      </c>
      <c r="H19" s="188">
        <v>0.54900000000000004</v>
      </c>
      <c r="I19" s="187"/>
      <c r="J19" s="49" t="s">
        <v>134</v>
      </c>
      <c r="K19" s="188">
        <v>0.54900000000000004</v>
      </c>
      <c r="L19" s="187"/>
      <c r="M19" s="49" t="s">
        <v>134</v>
      </c>
      <c r="N19" s="188">
        <v>0.54900000000000004</v>
      </c>
      <c r="O19" s="187"/>
      <c r="P19" s="49" t="s">
        <v>134</v>
      </c>
      <c r="Q19" s="186">
        <v>0.54900000000000004</v>
      </c>
      <c r="R19" s="187"/>
      <c r="S19" s="49" t="s">
        <v>133</v>
      </c>
      <c r="T19" s="186">
        <v>0.54900000000000004</v>
      </c>
      <c r="U19" s="187"/>
      <c r="V19" s="49" t="s">
        <v>133</v>
      </c>
      <c r="W19" s="188">
        <v>0.54900000000000004</v>
      </c>
      <c r="X19" s="187"/>
      <c r="Y19" s="49" t="s">
        <v>134</v>
      </c>
      <c r="Z19" s="186">
        <v>0.54900000000000004</v>
      </c>
      <c r="AA19" s="187"/>
      <c r="AB19" s="49" t="s">
        <v>133</v>
      </c>
      <c r="AC19" s="186">
        <v>0.54900000000000004</v>
      </c>
      <c r="AD19" s="187"/>
      <c r="AE19" s="49" t="s">
        <v>133</v>
      </c>
      <c r="AF19" s="188">
        <v>0.54900000000000004</v>
      </c>
      <c r="AG19" s="187"/>
      <c r="AH19" s="49" t="s">
        <v>134</v>
      </c>
      <c r="AI19" s="188">
        <v>0.54900000000000004</v>
      </c>
      <c r="AJ19" s="187"/>
      <c r="AK19" s="49" t="s">
        <v>134</v>
      </c>
      <c r="AL19" s="186">
        <v>0.54900000000000004</v>
      </c>
      <c r="AM19" s="187"/>
      <c r="AN19" s="49" t="s">
        <v>133</v>
      </c>
      <c r="AO19" s="188">
        <v>0.54900000000000004</v>
      </c>
      <c r="AP19" s="187"/>
      <c r="AQ19" s="49" t="s">
        <v>134</v>
      </c>
      <c r="AR19" s="188">
        <v>0.54900000000000004</v>
      </c>
      <c r="AS19" s="187"/>
      <c r="AT19" s="49" t="s">
        <v>134</v>
      </c>
    </row>
    <row r="20" spans="1:46" ht="20.100000000000001" customHeight="1" x14ac:dyDescent="0.4">
      <c r="A20" s="207"/>
      <c r="B20" s="207" t="s">
        <v>176</v>
      </c>
      <c r="C20" s="207"/>
      <c r="D20" s="207"/>
      <c r="E20" s="178">
        <v>3</v>
      </c>
      <c r="F20" s="179"/>
      <c r="G20" s="49" t="s">
        <v>193</v>
      </c>
      <c r="H20" s="178">
        <v>3</v>
      </c>
      <c r="I20" s="179"/>
      <c r="J20" s="49" t="s">
        <v>193</v>
      </c>
      <c r="K20" s="178">
        <v>3</v>
      </c>
      <c r="L20" s="179"/>
      <c r="M20" s="49" t="s">
        <v>193</v>
      </c>
      <c r="N20" s="178">
        <v>3</v>
      </c>
      <c r="O20" s="179"/>
      <c r="P20" s="49" t="s">
        <v>193</v>
      </c>
      <c r="Q20" s="177">
        <v>3</v>
      </c>
      <c r="R20" s="178"/>
      <c r="S20" s="49" t="s">
        <v>193</v>
      </c>
      <c r="T20" s="177">
        <v>3</v>
      </c>
      <c r="U20" s="178"/>
      <c r="V20" s="49" t="s">
        <v>193</v>
      </c>
      <c r="W20" s="178">
        <v>3</v>
      </c>
      <c r="X20" s="179"/>
      <c r="Y20" s="49" t="s">
        <v>193</v>
      </c>
      <c r="Z20" s="177">
        <v>3</v>
      </c>
      <c r="AA20" s="178"/>
      <c r="AB20" s="49" t="s">
        <v>193</v>
      </c>
      <c r="AC20" s="177">
        <v>3</v>
      </c>
      <c r="AD20" s="178"/>
      <c r="AE20" s="49" t="s">
        <v>193</v>
      </c>
      <c r="AF20" s="178">
        <v>3</v>
      </c>
      <c r="AG20" s="179"/>
      <c r="AH20" s="49" t="s">
        <v>193</v>
      </c>
      <c r="AI20" s="178">
        <v>3</v>
      </c>
      <c r="AJ20" s="179"/>
      <c r="AK20" s="49" t="s">
        <v>193</v>
      </c>
      <c r="AL20" s="177">
        <v>3</v>
      </c>
      <c r="AM20" s="178"/>
      <c r="AN20" s="49" t="s">
        <v>193</v>
      </c>
      <c r="AO20" s="178">
        <v>3</v>
      </c>
      <c r="AP20" s="179"/>
      <c r="AQ20" s="49" t="s">
        <v>193</v>
      </c>
      <c r="AR20" s="178">
        <v>3</v>
      </c>
      <c r="AS20" s="179"/>
      <c r="AT20" s="49" t="s">
        <v>193</v>
      </c>
    </row>
    <row r="21" spans="1:46" ht="20.100000000000001" customHeight="1" x14ac:dyDescent="0.4">
      <c r="A21" s="207"/>
      <c r="B21" s="207" t="s">
        <v>191</v>
      </c>
      <c r="C21" s="207"/>
      <c r="D21" s="207"/>
      <c r="E21" s="178">
        <v>2.4900000000000002</v>
      </c>
      <c r="F21" s="179"/>
      <c r="G21" s="49" t="s">
        <v>137</v>
      </c>
      <c r="H21" s="178">
        <v>2.4900000000000002</v>
      </c>
      <c r="I21" s="179"/>
      <c r="J21" s="49" t="s">
        <v>137</v>
      </c>
      <c r="K21" s="178">
        <v>2.4900000000000002</v>
      </c>
      <c r="L21" s="179"/>
      <c r="M21" s="49" t="s">
        <v>137</v>
      </c>
      <c r="N21" s="178">
        <v>2.4900000000000002</v>
      </c>
      <c r="O21" s="179"/>
      <c r="P21" s="49" t="s">
        <v>137</v>
      </c>
      <c r="Q21" s="179">
        <v>2.4900000000000002</v>
      </c>
      <c r="R21" s="179"/>
      <c r="S21" s="49" t="s">
        <v>137</v>
      </c>
      <c r="T21" s="179">
        <v>2.4900000000000002</v>
      </c>
      <c r="U21" s="179"/>
      <c r="V21" s="49" t="s">
        <v>137</v>
      </c>
      <c r="W21" s="178">
        <v>2.4900000000000002</v>
      </c>
      <c r="X21" s="179"/>
      <c r="Y21" s="49" t="s">
        <v>137</v>
      </c>
      <c r="Z21" s="179">
        <v>2.4900000000000002</v>
      </c>
      <c r="AA21" s="179"/>
      <c r="AB21" s="49" t="s">
        <v>137</v>
      </c>
      <c r="AC21" s="179">
        <v>2.4900000000000002</v>
      </c>
      <c r="AD21" s="179"/>
      <c r="AE21" s="49" t="s">
        <v>137</v>
      </c>
      <c r="AF21" s="178">
        <v>2.4900000000000002</v>
      </c>
      <c r="AG21" s="179"/>
      <c r="AH21" s="49" t="s">
        <v>137</v>
      </c>
      <c r="AI21" s="178">
        <v>2.4900000000000002</v>
      </c>
      <c r="AJ21" s="179"/>
      <c r="AK21" s="49" t="s">
        <v>137</v>
      </c>
      <c r="AL21" s="179">
        <v>2.4900000000000002</v>
      </c>
      <c r="AM21" s="179"/>
      <c r="AN21" s="49" t="s">
        <v>137</v>
      </c>
      <c r="AO21" s="178">
        <v>2.4900000000000002</v>
      </c>
      <c r="AP21" s="179"/>
      <c r="AQ21" s="49" t="s">
        <v>137</v>
      </c>
      <c r="AR21" s="178">
        <v>2.4900000000000002</v>
      </c>
      <c r="AS21" s="179"/>
      <c r="AT21" s="49" t="s">
        <v>137</v>
      </c>
    </row>
    <row r="22" spans="1:46" ht="20.100000000000001" customHeight="1" x14ac:dyDescent="0.4">
      <c r="A22" s="205" t="s">
        <v>195</v>
      </c>
      <c r="B22" s="205"/>
      <c r="C22" s="205"/>
      <c r="D22" s="205"/>
      <c r="E22" s="181">
        <f>(100/((E8)*(E7/100)*E16))*(E8)*E19</f>
        <v>15.250000000000002</v>
      </c>
      <c r="F22" s="180"/>
      <c r="G22" s="51" t="s">
        <v>138</v>
      </c>
      <c r="H22" s="181">
        <f>(100/((H9/14)*(H7/100)*H17))*(H9/14)*H20</f>
        <v>6.2163282221301301</v>
      </c>
      <c r="I22" s="180"/>
      <c r="J22" s="51" t="s">
        <v>138</v>
      </c>
      <c r="K22" s="181">
        <f>(100/((K8)*(K7)*K16))*(K8)*K19</f>
        <v>4.621212121212122</v>
      </c>
      <c r="L22" s="180"/>
      <c r="M22" s="51" t="s">
        <v>138</v>
      </c>
      <c r="N22" s="181">
        <f>(100/((N10)*(N7/100)*N18))*(N10)*N21</f>
        <v>7.4231303549389143</v>
      </c>
      <c r="O22" s="180"/>
      <c r="P22" s="51" t="s">
        <v>138</v>
      </c>
      <c r="Q22" s="181">
        <f>(100/((Q10)*(Q7/100)*Q18))*(Q10)*Q21</f>
        <v>6.784741144414169</v>
      </c>
      <c r="R22" s="180"/>
      <c r="S22" s="51" t="s">
        <v>138</v>
      </c>
      <c r="T22" s="180">
        <f>(100/((T9/14)*(T7/100)*T17))*(T9/14)*T20</f>
        <v>6.2163282221301284</v>
      </c>
      <c r="U22" s="180"/>
      <c r="V22" s="51" t="s">
        <v>138</v>
      </c>
      <c r="W22" s="181">
        <f>(100/((64.8/14)*(T7/100)*T17))*W8*W19</f>
        <v>2.5634353271630523</v>
      </c>
      <c r="X22" s="180"/>
      <c r="Y22" s="51" t="s">
        <v>138</v>
      </c>
      <c r="Z22" s="180">
        <f>(100/((Z9/14)*(Z7/100)*Z17))*(Z9/14)*Z20+(100/((Z9/14)*(Z7/100)*Z17))*(Z8/1000)*Z19</f>
        <v>7.2111012949435542</v>
      </c>
      <c r="AA22" s="180"/>
      <c r="AB22" s="51" t="s">
        <v>138</v>
      </c>
      <c r="AC22" s="180">
        <f>(100/((AC9/14)*(AC7/100)*AC17))*(AC9/14)*AC20</f>
        <v>6.2163282221301284</v>
      </c>
      <c r="AD22" s="180"/>
      <c r="AE22" s="51" t="s">
        <v>138</v>
      </c>
      <c r="AF22" s="181">
        <f>(100/((64.8/14)*(AC7/100)*AC17))*AF8*AF19</f>
        <v>2.5634353271630523</v>
      </c>
      <c r="AG22" s="180"/>
      <c r="AH22" s="51" t="s">
        <v>138</v>
      </c>
      <c r="AI22" s="181">
        <f>(100/((AI8)*(AI7/100)*AI16))*(AI8)*AI19</f>
        <v>16.018907563025209</v>
      </c>
      <c r="AJ22" s="180"/>
      <c r="AK22" s="51" t="s">
        <v>138</v>
      </c>
      <c r="AL22" s="180">
        <f>(100/((AL9/14)*(AL7/100)*AL17))*(AL9/14)*AL20</f>
        <v>6.2163282221301284</v>
      </c>
      <c r="AM22" s="180"/>
      <c r="AN22" s="51" t="s">
        <v>138</v>
      </c>
      <c r="AO22" s="181">
        <f>(100/((64.8/14)*(AL7/100)*AL17))*AO8*AO19</f>
        <v>2.5634353271630523</v>
      </c>
      <c r="AP22" s="180"/>
      <c r="AQ22" s="51" t="s">
        <v>138</v>
      </c>
      <c r="AR22" s="181">
        <f>(AR15/14)*AR20</f>
        <v>0.38571428571428579</v>
      </c>
      <c r="AS22" s="180"/>
      <c r="AT22" s="51" t="s">
        <v>138</v>
      </c>
    </row>
    <row r="23" spans="1:46" ht="30" customHeight="1" x14ac:dyDescent="0.4">
      <c r="A23" s="205" t="s">
        <v>203</v>
      </c>
      <c r="B23" s="205"/>
      <c r="C23" s="205"/>
      <c r="D23" s="205"/>
      <c r="E23" s="168" t="s">
        <v>42</v>
      </c>
      <c r="F23" s="169"/>
      <c r="G23" s="170"/>
      <c r="H23" s="168" t="s">
        <v>42</v>
      </c>
      <c r="I23" s="169"/>
      <c r="J23" s="170"/>
      <c r="K23" s="168" t="s">
        <v>42</v>
      </c>
      <c r="L23" s="169"/>
      <c r="M23" s="170"/>
      <c r="N23" s="168" t="s">
        <v>42</v>
      </c>
      <c r="O23" s="169"/>
      <c r="P23" s="170"/>
      <c r="Q23" s="168" t="s">
        <v>42</v>
      </c>
      <c r="R23" s="169"/>
      <c r="S23" s="170"/>
      <c r="T23" s="168" t="s">
        <v>42</v>
      </c>
      <c r="U23" s="169"/>
      <c r="V23" s="170"/>
      <c r="W23" s="168" t="s">
        <v>42</v>
      </c>
      <c r="X23" s="169"/>
      <c r="Y23" s="170"/>
      <c r="Z23" s="168" t="s">
        <v>42</v>
      </c>
      <c r="AA23" s="169"/>
      <c r="AB23" s="170"/>
      <c r="AC23" s="168" t="s">
        <v>42</v>
      </c>
      <c r="AD23" s="169"/>
      <c r="AE23" s="170"/>
      <c r="AF23" s="168" t="s">
        <v>42</v>
      </c>
      <c r="AG23" s="169"/>
      <c r="AH23" s="170"/>
      <c r="AI23" s="168" t="s">
        <v>42</v>
      </c>
      <c r="AJ23" s="169"/>
      <c r="AK23" s="170"/>
      <c r="AL23" s="168" t="s">
        <v>42</v>
      </c>
      <c r="AM23" s="169"/>
      <c r="AN23" s="170"/>
      <c r="AO23" s="168" t="s">
        <v>42</v>
      </c>
      <c r="AP23" s="169"/>
      <c r="AQ23" s="170"/>
      <c r="AR23" s="181">
        <f>(AR11/1000)*AR19+((AR13/14)/1000)*AR20</f>
        <v>0.60737142857142867</v>
      </c>
      <c r="AS23" s="180"/>
      <c r="AT23" s="51" t="s">
        <v>138</v>
      </c>
    </row>
    <row r="24" spans="1:46" ht="44.25" customHeight="1" x14ac:dyDescent="0.4">
      <c r="A24" s="205" t="s">
        <v>196</v>
      </c>
      <c r="B24" s="205"/>
      <c r="C24" s="205"/>
      <c r="D24" s="205"/>
      <c r="E24" s="168" t="s">
        <v>42</v>
      </c>
      <c r="F24" s="169"/>
      <c r="G24" s="170"/>
      <c r="H24" s="172">
        <f>100*(E22-H22)/E22</f>
        <v>59.237191986031938</v>
      </c>
      <c r="I24" s="172"/>
      <c r="J24" s="49" t="s">
        <v>128</v>
      </c>
      <c r="K24" s="172">
        <f>100*(E22-K22)/E22</f>
        <v>69.696969696969703</v>
      </c>
      <c r="L24" s="172"/>
      <c r="M24" s="49" t="s">
        <v>128</v>
      </c>
      <c r="N24" s="172">
        <f>100*(E22-N22)/E22</f>
        <v>51.323735377449751</v>
      </c>
      <c r="O24" s="172"/>
      <c r="P24" s="49" t="s">
        <v>128</v>
      </c>
      <c r="Q24" s="168" t="s">
        <v>42</v>
      </c>
      <c r="R24" s="169"/>
      <c r="S24" s="170"/>
      <c r="T24" s="171">
        <f>(E22+Q22-T22-W22)/(E22+Q22)*100</f>
        <v>60.154904966882896</v>
      </c>
      <c r="U24" s="172"/>
      <c r="V24" s="172"/>
      <c r="W24" s="172"/>
      <c r="X24" s="172"/>
      <c r="Y24" s="49" t="s">
        <v>128</v>
      </c>
      <c r="Z24" s="168" t="s">
        <v>42</v>
      </c>
      <c r="AA24" s="169"/>
      <c r="AB24" s="170"/>
      <c r="AC24" s="171">
        <f>(E22+Z22-AC22-AF22)/(E22+Z22)*100</f>
        <v>60.911250815338789</v>
      </c>
      <c r="AD24" s="172"/>
      <c r="AE24" s="172"/>
      <c r="AF24" s="172"/>
      <c r="AG24" s="172"/>
      <c r="AH24" s="49" t="s">
        <v>128</v>
      </c>
      <c r="AI24" s="168" t="s">
        <v>42</v>
      </c>
      <c r="AJ24" s="169"/>
      <c r="AK24" s="170"/>
      <c r="AL24" s="171">
        <f>(E22+AI22-AL22-AO22)/(E22+AI22)*100</f>
        <v>71.921745166194867</v>
      </c>
      <c r="AM24" s="172"/>
      <c r="AN24" s="172"/>
      <c r="AO24" s="172"/>
      <c r="AP24" s="172"/>
      <c r="AQ24" s="49" t="s">
        <v>128</v>
      </c>
      <c r="AR24" s="172">
        <f>100*(AR23-AR22)/AR23</f>
        <v>36.494496189669768</v>
      </c>
      <c r="AS24" s="172"/>
      <c r="AT24" s="49" t="s">
        <v>128</v>
      </c>
    </row>
    <row r="25" spans="1:46" ht="4.5" customHeight="1" x14ac:dyDescent="0.4"/>
    <row r="26" spans="1:46" x14ac:dyDescent="0.4">
      <c r="A26" s="40" t="s">
        <v>140</v>
      </c>
    </row>
    <row r="27" spans="1:46" x14ac:dyDescent="0.4">
      <c r="A27" s="40" t="s">
        <v>142</v>
      </c>
    </row>
    <row r="28" spans="1:46" x14ac:dyDescent="0.4">
      <c r="A28" s="40" t="s">
        <v>145</v>
      </c>
    </row>
    <row r="29" spans="1:46" x14ac:dyDescent="0.4">
      <c r="A29" s="40" t="s">
        <v>149</v>
      </c>
    </row>
    <row r="30" spans="1:46" x14ac:dyDescent="0.4">
      <c r="A30" s="40" t="s">
        <v>147</v>
      </c>
    </row>
    <row r="31" spans="1:46" x14ac:dyDescent="0.4">
      <c r="A31" s="40" t="s">
        <v>151</v>
      </c>
    </row>
    <row r="32" spans="1:46" ht="67.5" customHeight="1" x14ac:dyDescent="0.4">
      <c r="A32" s="176" t="s">
        <v>222</v>
      </c>
      <c r="B32" s="176"/>
      <c r="C32" s="176"/>
      <c r="D32" s="176"/>
      <c r="E32" s="176"/>
      <c r="F32" s="176"/>
      <c r="G32" s="176"/>
      <c r="H32" s="176"/>
      <c r="I32" s="176"/>
    </row>
  </sheetData>
  <mergeCells count="236">
    <mergeCell ref="A4:D5"/>
    <mergeCell ref="E4:G5"/>
    <mergeCell ref="H4:J4"/>
    <mergeCell ref="K4:M4"/>
    <mergeCell ref="N4:P4"/>
    <mergeCell ref="Q4:S5"/>
    <mergeCell ref="H5:J5"/>
    <mergeCell ref="K5:M5"/>
    <mergeCell ref="N5:P5"/>
    <mergeCell ref="T4:Y4"/>
    <mergeCell ref="Z4:AB5"/>
    <mergeCell ref="AC4:AH4"/>
    <mergeCell ref="AI4:AK5"/>
    <mergeCell ref="AL4:AQ4"/>
    <mergeCell ref="AR4:AT4"/>
    <mergeCell ref="T5:Y5"/>
    <mergeCell ref="AC5:AH5"/>
    <mergeCell ref="AL5:AQ5"/>
    <mergeCell ref="AR5:AT5"/>
    <mergeCell ref="AL6:AN6"/>
    <mergeCell ref="AO6:AQ6"/>
    <mergeCell ref="AR6:AT6"/>
    <mergeCell ref="A7:D7"/>
    <mergeCell ref="E7:G7"/>
    <mergeCell ref="H7:J7"/>
    <mergeCell ref="K7:M7"/>
    <mergeCell ref="N7:P7"/>
    <mergeCell ref="Q7:S7"/>
    <mergeCell ref="T7:V7"/>
    <mergeCell ref="T6:V6"/>
    <mergeCell ref="W6:Y6"/>
    <mergeCell ref="Z6:AB6"/>
    <mergeCell ref="AC6:AE6"/>
    <mergeCell ref="AF6:AH6"/>
    <mergeCell ref="AI6:AK6"/>
    <mergeCell ref="A6:D6"/>
    <mergeCell ref="E6:G6"/>
    <mergeCell ref="H6:J6"/>
    <mergeCell ref="K6:M6"/>
    <mergeCell ref="N6:P6"/>
    <mergeCell ref="Q6:S6"/>
    <mergeCell ref="AO7:AQ7"/>
    <mergeCell ref="AR7:AT7"/>
    <mergeCell ref="W7:Y7"/>
    <mergeCell ref="C10:D10"/>
    <mergeCell ref="E10:F10"/>
    <mergeCell ref="H10:I10"/>
    <mergeCell ref="K10:L10"/>
    <mergeCell ref="N10:O10"/>
    <mergeCell ref="Q10:R10"/>
    <mergeCell ref="T10:U10"/>
    <mergeCell ref="W10:X10"/>
    <mergeCell ref="Z7:AB7"/>
    <mergeCell ref="AC7:AE7"/>
    <mergeCell ref="AF7:AH7"/>
    <mergeCell ref="AI7:AK7"/>
    <mergeCell ref="AL7:AN7"/>
    <mergeCell ref="AO8:AP8"/>
    <mergeCell ref="AR8:AS8"/>
    <mergeCell ref="C9:D9"/>
    <mergeCell ref="E9:F9"/>
    <mergeCell ref="H9:I9"/>
    <mergeCell ref="K9:L9"/>
    <mergeCell ref="N9:O9"/>
    <mergeCell ref="Q9:R9"/>
    <mergeCell ref="T9:U9"/>
    <mergeCell ref="W9:X9"/>
    <mergeCell ref="W8:X8"/>
    <mergeCell ref="Z8:AA8"/>
    <mergeCell ref="AC8:AD8"/>
    <mergeCell ref="AF8:AG8"/>
    <mergeCell ref="AI8:AJ8"/>
    <mergeCell ref="AL8:AM8"/>
    <mergeCell ref="AR9:AS9"/>
    <mergeCell ref="C8:D8"/>
    <mergeCell ref="E8:F8"/>
    <mergeCell ref="AR10:AS10"/>
    <mergeCell ref="A8:A10"/>
    <mergeCell ref="H8:I8"/>
    <mergeCell ref="K8:L8"/>
    <mergeCell ref="N8:O8"/>
    <mergeCell ref="Q8:R8"/>
    <mergeCell ref="T8:U8"/>
    <mergeCell ref="Z10:AA10"/>
    <mergeCell ref="Z9:AA9"/>
    <mergeCell ref="AC9:AD9"/>
    <mergeCell ref="AF9:AG9"/>
    <mergeCell ref="AI9:AJ9"/>
    <mergeCell ref="AL9:AM9"/>
    <mergeCell ref="AR16:AS16"/>
    <mergeCell ref="Z16:AA16"/>
    <mergeCell ref="AC16:AD16"/>
    <mergeCell ref="AF16:AG16"/>
    <mergeCell ref="AL17:AM17"/>
    <mergeCell ref="AO17:AP17"/>
    <mergeCell ref="AR17:AS17"/>
    <mergeCell ref="A11:A15"/>
    <mergeCell ref="AR11:AS11"/>
    <mergeCell ref="AR12:AS12"/>
    <mergeCell ref="AR13:AS13"/>
    <mergeCell ref="AR14:AS14"/>
    <mergeCell ref="AR15:AS15"/>
    <mergeCell ref="T16:U16"/>
    <mergeCell ref="W16:X16"/>
    <mergeCell ref="B16:D16"/>
    <mergeCell ref="E16:F16"/>
    <mergeCell ref="H16:I16"/>
    <mergeCell ref="K16:L16"/>
    <mergeCell ref="N16:O16"/>
    <mergeCell ref="AO9:AP9"/>
    <mergeCell ref="Z17:AA17"/>
    <mergeCell ref="AC17:AD17"/>
    <mergeCell ref="AF17:AG17"/>
    <mergeCell ref="AI17:AJ17"/>
    <mergeCell ref="AI16:AJ16"/>
    <mergeCell ref="AL16:AM16"/>
    <mergeCell ref="AO16:AP16"/>
    <mergeCell ref="AC10:AD10"/>
    <mergeCell ref="AF10:AG10"/>
    <mergeCell ref="AI10:AJ10"/>
    <mergeCell ref="AL10:AM10"/>
    <mergeCell ref="AO10:AP10"/>
    <mergeCell ref="AR19:AS19"/>
    <mergeCell ref="B20:D20"/>
    <mergeCell ref="B18:D18"/>
    <mergeCell ref="E18:F18"/>
    <mergeCell ref="H18:I18"/>
    <mergeCell ref="K18:L18"/>
    <mergeCell ref="N18:O18"/>
    <mergeCell ref="Q18:R18"/>
    <mergeCell ref="T18:U18"/>
    <mergeCell ref="W19:X19"/>
    <mergeCell ref="Z19:AA19"/>
    <mergeCell ref="AO18:AP18"/>
    <mergeCell ref="AR18:AS18"/>
    <mergeCell ref="Z18:AA18"/>
    <mergeCell ref="AC18:AD18"/>
    <mergeCell ref="AF18:AG18"/>
    <mergeCell ref="AI18:AJ18"/>
    <mergeCell ref="AL18:AM18"/>
    <mergeCell ref="AO19:AP19"/>
    <mergeCell ref="AC19:AD19"/>
    <mergeCell ref="AF19:AG19"/>
    <mergeCell ref="AI19:AJ19"/>
    <mergeCell ref="AL19:AM19"/>
    <mergeCell ref="A19:A21"/>
    <mergeCell ref="B19:D19"/>
    <mergeCell ref="E19:F19"/>
    <mergeCell ref="H19:I19"/>
    <mergeCell ref="K19:L19"/>
    <mergeCell ref="N19:O19"/>
    <mergeCell ref="Q19:R19"/>
    <mergeCell ref="T19:U19"/>
    <mergeCell ref="W18:X18"/>
    <mergeCell ref="A16:A18"/>
    <mergeCell ref="K20:L20"/>
    <mergeCell ref="N20:O20"/>
    <mergeCell ref="Q20:R20"/>
    <mergeCell ref="T20:U20"/>
    <mergeCell ref="W20:X20"/>
    <mergeCell ref="T17:U17"/>
    <mergeCell ref="W17:X17"/>
    <mergeCell ref="B17:D17"/>
    <mergeCell ref="E17:F17"/>
    <mergeCell ref="H17:I17"/>
    <mergeCell ref="K17:L17"/>
    <mergeCell ref="N17:O17"/>
    <mergeCell ref="Q17:R17"/>
    <mergeCell ref="Q16:R16"/>
    <mergeCell ref="AC21:AD21"/>
    <mergeCell ref="AF21:AG21"/>
    <mergeCell ref="AI21:AJ21"/>
    <mergeCell ref="AL21:AM21"/>
    <mergeCell ref="AO21:AP21"/>
    <mergeCell ref="AR21:AS21"/>
    <mergeCell ref="AR20:AS20"/>
    <mergeCell ref="B21:D21"/>
    <mergeCell ref="E21:F21"/>
    <mergeCell ref="H21:I21"/>
    <mergeCell ref="K21:L21"/>
    <mergeCell ref="N21:O21"/>
    <mergeCell ref="Q21:R21"/>
    <mergeCell ref="T21:U21"/>
    <mergeCell ref="W21:X21"/>
    <mergeCell ref="Z21:AA21"/>
    <mergeCell ref="Z20:AA20"/>
    <mergeCell ref="AC20:AD20"/>
    <mergeCell ref="AF20:AG20"/>
    <mergeCell ref="AI20:AJ20"/>
    <mergeCell ref="AL20:AM20"/>
    <mergeCell ref="AO20:AP20"/>
    <mergeCell ref="E20:F20"/>
    <mergeCell ref="H20:I20"/>
    <mergeCell ref="AL22:AM22"/>
    <mergeCell ref="AO22:AP22"/>
    <mergeCell ref="AR22:AS22"/>
    <mergeCell ref="A23:D23"/>
    <mergeCell ref="E23:G23"/>
    <mergeCell ref="H23:J23"/>
    <mergeCell ref="K23:M23"/>
    <mergeCell ref="N23:P23"/>
    <mergeCell ref="Q23:S23"/>
    <mergeCell ref="T23:V23"/>
    <mergeCell ref="T22:U22"/>
    <mergeCell ref="W22:X22"/>
    <mergeCell ref="Z22:AA22"/>
    <mergeCell ref="AC22:AD22"/>
    <mergeCell ref="AF22:AG22"/>
    <mergeCell ref="AI22:AJ22"/>
    <mergeCell ref="A22:D22"/>
    <mergeCell ref="E22:F22"/>
    <mergeCell ref="H22:I22"/>
    <mergeCell ref="K22:L22"/>
    <mergeCell ref="N22:O22"/>
    <mergeCell ref="Q22:R22"/>
    <mergeCell ref="AC24:AG24"/>
    <mergeCell ref="AI24:AK24"/>
    <mergeCell ref="AL24:AP24"/>
    <mergeCell ref="AR24:AS24"/>
    <mergeCell ref="A32:I32"/>
    <mergeCell ref="AO23:AQ23"/>
    <mergeCell ref="AR23:AS23"/>
    <mergeCell ref="A24:D24"/>
    <mergeCell ref="E24:G24"/>
    <mergeCell ref="H24:I24"/>
    <mergeCell ref="K24:L24"/>
    <mergeCell ref="N24:O24"/>
    <mergeCell ref="Q24:S24"/>
    <mergeCell ref="T24:X24"/>
    <mergeCell ref="Z24:AB24"/>
    <mergeCell ref="W23:Y23"/>
    <mergeCell ref="Z23:AB23"/>
    <mergeCell ref="AC23:AE23"/>
    <mergeCell ref="AF23:AH23"/>
    <mergeCell ref="AI23:AK23"/>
    <mergeCell ref="AL23:AN23"/>
  </mergeCells>
  <phoneticPr fontId="1"/>
  <pageMargins left="0.70866141732283472" right="0.70866141732283472" top="0.59055118110236227" bottom="0.51181102362204722" header="0.31496062992125984" footer="0.31496062992125984"/>
  <pageSetup paperSize="9" orientation="portrait" horizontalDpi="0" verticalDpi="0" r:id="rId1"/>
  <colBreaks count="4" manualBreakCount="4">
    <brk id="16" max="30" man="1"/>
    <brk id="25" max="1048575" man="1"/>
    <brk id="34" max="30" man="1"/>
    <brk id="43" max="1048575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7"/>
  <sheetViews>
    <sheetView view="pageBreakPreview" zoomScaleNormal="70" zoomScaleSheetLayoutView="100" workbookViewId="0">
      <selection activeCell="L5" sqref="L5"/>
    </sheetView>
  </sheetViews>
  <sheetFormatPr defaultColWidth="9" defaultRowHeight="15.75" x14ac:dyDescent="0.4"/>
  <cols>
    <col min="1" max="1" width="15.625" style="40" customWidth="1"/>
    <col min="2" max="2" width="13.375" style="40" customWidth="1"/>
    <col min="3" max="3" width="10.5" style="40" customWidth="1"/>
    <col min="4" max="4" width="6.625" style="40" customWidth="1"/>
    <col min="5" max="5" width="9" style="40"/>
    <col min="6" max="6" width="8.625" style="40" customWidth="1"/>
    <col min="7" max="7" width="17.75" style="40" customWidth="1"/>
    <col min="8" max="8" width="9" style="40"/>
    <col min="9" max="9" width="8.625" style="40" customWidth="1"/>
    <col min="10" max="10" width="17.75" style="40" customWidth="1"/>
    <col min="11" max="16384" width="9" style="40"/>
  </cols>
  <sheetData>
    <row r="1" spans="1:10" ht="19.5" x14ac:dyDescent="0.4">
      <c r="A1" s="55" t="s">
        <v>247</v>
      </c>
    </row>
    <row r="2" spans="1:10" ht="19.5" x14ac:dyDescent="0.4">
      <c r="A2" s="55" t="s">
        <v>227</v>
      </c>
    </row>
    <row r="4" spans="1:10" ht="26.25" customHeight="1" x14ac:dyDescent="0.4">
      <c r="A4" s="214"/>
      <c r="B4" s="215"/>
      <c r="C4" s="215"/>
      <c r="D4" s="216"/>
      <c r="E4" s="223" t="s">
        <v>116</v>
      </c>
      <c r="F4" s="224"/>
      <c r="G4" s="224"/>
      <c r="H4" s="224"/>
      <c r="I4" s="224"/>
      <c r="J4" s="225"/>
    </row>
    <row r="5" spans="1:10" ht="54" customHeight="1" x14ac:dyDescent="0.4">
      <c r="A5" s="217"/>
      <c r="B5" s="209"/>
      <c r="C5" s="209"/>
      <c r="D5" s="218"/>
      <c r="E5" s="219" t="s">
        <v>240</v>
      </c>
      <c r="F5" s="220"/>
      <c r="G5" s="221"/>
      <c r="H5" s="219" t="s">
        <v>241</v>
      </c>
      <c r="I5" s="220"/>
      <c r="J5" s="222"/>
    </row>
    <row r="6" spans="1:10" s="53" customFormat="1" ht="66.75" customHeight="1" x14ac:dyDescent="0.4">
      <c r="A6" s="210" t="s">
        <v>118</v>
      </c>
      <c r="B6" s="205"/>
      <c r="C6" s="205"/>
      <c r="D6" s="211"/>
      <c r="E6" s="212" t="s">
        <v>226</v>
      </c>
      <c r="F6" s="196"/>
      <c r="G6" s="197"/>
      <c r="H6" s="196" t="s">
        <v>226</v>
      </c>
      <c r="I6" s="196"/>
      <c r="J6" s="213"/>
    </row>
    <row r="7" spans="1:10" ht="44.25" customHeight="1" x14ac:dyDescent="0.4">
      <c r="A7" s="210" t="s">
        <v>205</v>
      </c>
      <c r="B7" s="207"/>
      <c r="C7" s="207"/>
      <c r="D7" s="199"/>
      <c r="E7" s="228">
        <v>76.099999999999994</v>
      </c>
      <c r="F7" s="98"/>
      <c r="G7" s="99"/>
      <c r="H7" s="97">
        <v>100</v>
      </c>
      <c r="I7" s="98"/>
      <c r="J7" s="229"/>
    </row>
    <row r="8" spans="1:10" ht="30" customHeight="1" x14ac:dyDescent="0.4">
      <c r="A8" s="226" t="s">
        <v>125</v>
      </c>
      <c r="B8" s="56" t="s">
        <v>105</v>
      </c>
      <c r="C8" s="205" t="s">
        <v>119</v>
      </c>
      <c r="D8" s="205"/>
      <c r="E8" s="227"/>
      <c r="F8" s="108"/>
      <c r="G8" s="41" t="s">
        <v>120</v>
      </c>
      <c r="H8" s="108"/>
      <c r="I8" s="108"/>
      <c r="J8" s="61" t="s">
        <v>120</v>
      </c>
    </row>
    <row r="9" spans="1:10" ht="30" customHeight="1" x14ac:dyDescent="0.4">
      <c r="A9" s="226"/>
      <c r="B9" s="56" t="s">
        <v>131</v>
      </c>
      <c r="C9" s="205" t="s">
        <v>113</v>
      </c>
      <c r="D9" s="205"/>
      <c r="E9" s="227"/>
      <c r="F9" s="108"/>
      <c r="G9" s="41" t="s">
        <v>110</v>
      </c>
      <c r="H9" s="108"/>
      <c r="I9" s="108"/>
      <c r="J9" s="61" t="s">
        <v>110</v>
      </c>
    </row>
    <row r="10" spans="1:10" ht="30" customHeight="1" x14ac:dyDescent="0.4">
      <c r="A10" s="226"/>
      <c r="B10" s="56" t="s">
        <v>102</v>
      </c>
      <c r="C10" s="207" t="s">
        <v>206</v>
      </c>
      <c r="D10" s="207"/>
      <c r="E10" s="228">
        <v>5.0599999999999996</v>
      </c>
      <c r="F10" s="98"/>
      <c r="G10" s="42" t="s">
        <v>126</v>
      </c>
      <c r="H10" s="97">
        <v>0.27</v>
      </c>
      <c r="I10" s="98"/>
      <c r="J10" s="66" t="s">
        <v>126</v>
      </c>
    </row>
    <row r="11" spans="1:10" ht="20.100000000000001" customHeight="1" x14ac:dyDescent="0.4">
      <c r="A11" s="226" t="s">
        <v>90</v>
      </c>
      <c r="B11" s="207" t="s">
        <v>130</v>
      </c>
      <c r="C11" s="207"/>
      <c r="D11" s="207"/>
      <c r="E11" s="231">
        <v>3.6</v>
      </c>
      <c r="F11" s="187"/>
      <c r="G11" s="49" t="s">
        <v>106</v>
      </c>
      <c r="H11" s="186">
        <v>3.6</v>
      </c>
      <c r="I11" s="187"/>
      <c r="J11" s="63" t="s">
        <v>106</v>
      </c>
    </row>
    <row r="12" spans="1:10" ht="20.100000000000001" customHeight="1" x14ac:dyDescent="0.4">
      <c r="A12" s="226"/>
      <c r="B12" s="207" t="s">
        <v>165</v>
      </c>
      <c r="C12" s="207"/>
      <c r="D12" s="199"/>
      <c r="E12" s="230">
        <v>50.8</v>
      </c>
      <c r="F12" s="183"/>
      <c r="G12" s="49" t="s">
        <v>91</v>
      </c>
      <c r="H12" s="182">
        <v>50.8</v>
      </c>
      <c r="I12" s="183"/>
      <c r="J12" s="63" t="s">
        <v>91</v>
      </c>
    </row>
    <row r="13" spans="1:10" ht="20.100000000000001" customHeight="1" x14ac:dyDescent="0.4">
      <c r="A13" s="226"/>
      <c r="B13" s="207" t="s">
        <v>192</v>
      </c>
      <c r="C13" s="207"/>
      <c r="D13" s="199"/>
      <c r="E13" s="232">
        <v>36.700000000000003</v>
      </c>
      <c r="F13" s="185"/>
      <c r="G13" s="49" t="s">
        <v>103</v>
      </c>
      <c r="H13" s="185">
        <v>36.700000000000003</v>
      </c>
      <c r="I13" s="185"/>
      <c r="J13" s="63" t="s">
        <v>103</v>
      </c>
    </row>
    <row r="14" spans="1:10" ht="20.100000000000001" customHeight="1" x14ac:dyDescent="0.4">
      <c r="A14" s="226" t="s">
        <v>92</v>
      </c>
      <c r="B14" s="207" t="s">
        <v>146</v>
      </c>
      <c r="C14" s="207"/>
      <c r="D14" s="199"/>
      <c r="E14" s="231">
        <v>0.54900000000000004</v>
      </c>
      <c r="F14" s="187"/>
      <c r="G14" s="49" t="s">
        <v>133</v>
      </c>
      <c r="H14" s="186">
        <v>0.54900000000000004</v>
      </c>
      <c r="I14" s="187"/>
      <c r="J14" s="63" t="s">
        <v>133</v>
      </c>
    </row>
    <row r="15" spans="1:10" ht="20.100000000000001" customHeight="1" x14ac:dyDescent="0.4">
      <c r="A15" s="226"/>
      <c r="B15" s="207" t="s">
        <v>176</v>
      </c>
      <c r="C15" s="207"/>
      <c r="D15" s="199"/>
      <c r="E15" s="234">
        <v>3</v>
      </c>
      <c r="F15" s="178"/>
      <c r="G15" s="49" t="s">
        <v>193</v>
      </c>
      <c r="H15" s="177">
        <v>3</v>
      </c>
      <c r="I15" s="178"/>
      <c r="J15" s="63" t="s">
        <v>193</v>
      </c>
    </row>
    <row r="16" spans="1:10" ht="20.100000000000001" customHeight="1" x14ac:dyDescent="0.4">
      <c r="A16" s="226"/>
      <c r="B16" s="207" t="s">
        <v>191</v>
      </c>
      <c r="C16" s="207"/>
      <c r="D16" s="199"/>
      <c r="E16" s="233">
        <v>2.4900000000000002</v>
      </c>
      <c r="F16" s="179"/>
      <c r="G16" s="49" t="s">
        <v>137</v>
      </c>
      <c r="H16" s="179">
        <v>2.4900000000000002</v>
      </c>
      <c r="I16" s="179"/>
      <c r="J16" s="63" t="s">
        <v>137</v>
      </c>
    </row>
    <row r="17" spans="1:10" ht="30" customHeight="1" x14ac:dyDescent="0.4">
      <c r="A17" s="210" t="s">
        <v>229</v>
      </c>
      <c r="B17" s="205"/>
      <c r="C17" s="205"/>
      <c r="D17" s="211"/>
      <c r="E17" s="235" t="e">
        <f>(100/((E8)*(E7/100)*E11))*(E8)*E14</f>
        <v>#DIV/0!</v>
      </c>
      <c r="F17" s="236"/>
      <c r="G17" s="51" t="s">
        <v>162</v>
      </c>
      <c r="H17" s="237" t="e">
        <f>(100/((H8)*(H7/100)*H11))*(H8)*H14</f>
        <v>#DIV/0!</v>
      </c>
      <c r="I17" s="236"/>
      <c r="J17" s="62" t="s">
        <v>162</v>
      </c>
    </row>
    <row r="18" spans="1:10" ht="30" customHeight="1" x14ac:dyDescent="0.4">
      <c r="A18" s="210" t="s">
        <v>228</v>
      </c>
      <c r="B18" s="205"/>
      <c r="C18" s="205"/>
      <c r="D18" s="211"/>
      <c r="E18" s="235" t="e">
        <f>(100/((E9/14)*(E7/100)*E12))*(E9/14)*E15</f>
        <v>#DIV/0!</v>
      </c>
      <c r="F18" s="236"/>
      <c r="G18" s="51" t="s">
        <v>162</v>
      </c>
      <c r="H18" s="236" t="e">
        <f>(100/((H9/14)*(H7/100)*H12))*(H9/14)*H15</f>
        <v>#DIV/0!</v>
      </c>
      <c r="I18" s="236"/>
      <c r="J18" s="62" t="s">
        <v>162</v>
      </c>
    </row>
    <row r="19" spans="1:10" ht="30" customHeight="1" x14ac:dyDescent="0.4">
      <c r="A19" s="210" t="s">
        <v>225</v>
      </c>
      <c r="B19" s="205"/>
      <c r="C19" s="205"/>
      <c r="D19" s="211"/>
      <c r="E19" s="241">
        <f>(100/((E10)*(E7/100)*E13))*(E10)*E16</f>
        <v>8.9155599795192781</v>
      </c>
      <c r="F19" s="242"/>
      <c r="G19" s="64" t="s">
        <v>162</v>
      </c>
      <c r="H19" s="243">
        <f>(100/((H10)*(H7/100)*H13))*(H10)*H16</f>
        <v>6.7847411444141699</v>
      </c>
      <c r="I19" s="242"/>
      <c r="J19" s="65" t="s">
        <v>162</v>
      </c>
    </row>
    <row r="20" spans="1:10" ht="30" customHeight="1" x14ac:dyDescent="0.4">
      <c r="A20" s="238" t="s">
        <v>231</v>
      </c>
      <c r="B20" s="239"/>
      <c r="C20" s="239"/>
      <c r="D20" s="240"/>
      <c r="E20" s="69"/>
      <c r="F20" s="68"/>
      <c r="G20" s="68" cm="1">
        <f t="array" ref="G20">SUM(IFERROR(E17:F19,0))+SUM(IFERROR(H17:I19,0))</f>
        <v>15.700301123933448</v>
      </c>
      <c r="H20" s="68"/>
      <c r="I20" s="68"/>
      <c r="J20" s="65"/>
    </row>
    <row r="21" spans="1:10" ht="4.5" customHeight="1" x14ac:dyDescent="0.4"/>
    <row r="22" spans="1:10" x14ac:dyDescent="0.4">
      <c r="A22" s="40" t="s">
        <v>140</v>
      </c>
    </row>
    <row r="23" spans="1:10" x14ac:dyDescent="0.4">
      <c r="A23" s="40" t="s">
        <v>233</v>
      </c>
    </row>
    <row r="24" spans="1:10" x14ac:dyDescent="0.4">
      <c r="A24" s="40" t="s">
        <v>239</v>
      </c>
    </row>
    <row r="25" spans="1:10" x14ac:dyDescent="0.4">
      <c r="A25" s="40" t="s">
        <v>154</v>
      </c>
    </row>
    <row r="26" spans="1:10" x14ac:dyDescent="0.4">
      <c r="A26" s="40" t="s">
        <v>155</v>
      </c>
    </row>
    <row r="27" spans="1:10" ht="90" customHeight="1" x14ac:dyDescent="0.4">
      <c r="A27" s="176" t="s">
        <v>222</v>
      </c>
      <c r="B27" s="176"/>
      <c r="C27" s="176"/>
      <c r="D27" s="176"/>
      <c r="E27" s="176"/>
      <c r="F27" s="176"/>
    </row>
  </sheetData>
  <mergeCells count="51">
    <mergeCell ref="A20:D20"/>
    <mergeCell ref="A27:F27"/>
    <mergeCell ref="A19:D19"/>
    <mergeCell ref="E19:F19"/>
    <mergeCell ref="H19:I19"/>
    <mergeCell ref="A17:D17"/>
    <mergeCell ref="E17:F17"/>
    <mergeCell ref="H17:I17"/>
    <mergeCell ref="A18:D18"/>
    <mergeCell ref="E18:F18"/>
    <mergeCell ref="H18:I18"/>
    <mergeCell ref="A14:A16"/>
    <mergeCell ref="B14:D14"/>
    <mergeCell ref="E14:F14"/>
    <mergeCell ref="H14:I14"/>
    <mergeCell ref="B13:D13"/>
    <mergeCell ref="E13:F13"/>
    <mergeCell ref="H13:I13"/>
    <mergeCell ref="B16:D16"/>
    <mergeCell ref="E16:F16"/>
    <mergeCell ref="H16:I16"/>
    <mergeCell ref="B15:D15"/>
    <mergeCell ref="E15:F15"/>
    <mergeCell ref="H15:I15"/>
    <mergeCell ref="B12:D12"/>
    <mergeCell ref="E12:F12"/>
    <mergeCell ref="H12:I12"/>
    <mergeCell ref="H11:I11"/>
    <mergeCell ref="A11:A13"/>
    <mergeCell ref="B11:D11"/>
    <mergeCell ref="E11:F11"/>
    <mergeCell ref="A8:A10"/>
    <mergeCell ref="C8:D8"/>
    <mergeCell ref="E8:F8"/>
    <mergeCell ref="H8:I8"/>
    <mergeCell ref="A7:D7"/>
    <mergeCell ref="E7:G7"/>
    <mergeCell ref="H7:J7"/>
    <mergeCell ref="C10:D10"/>
    <mergeCell ref="E10:F10"/>
    <mergeCell ref="H10:I10"/>
    <mergeCell ref="C9:D9"/>
    <mergeCell ref="E9:F9"/>
    <mergeCell ref="H9:I9"/>
    <mergeCell ref="A6:D6"/>
    <mergeCell ref="E6:G6"/>
    <mergeCell ref="H6:J6"/>
    <mergeCell ref="A4:D5"/>
    <mergeCell ref="E5:G5"/>
    <mergeCell ref="H5:J5"/>
    <mergeCell ref="E4:J4"/>
  </mergeCells>
  <phoneticPr fontId="1"/>
  <pageMargins left="0.70866141732283472" right="0.70866141732283472" top="0.51181102362204722" bottom="0.51181102362204722" header="0.31496062992125984" footer="0.31496062992125984"/>
  <pageSetup paperSize="9" scale="39" orientation="portrait" horizontalDpi="0" verticalDpi="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33"/>
  <sheetViews>
    <sheetView tabSelected="1" view="pageBreakPreview" zoomScale="55" zoomScaleNormal="70" zoomScaleSheetLayoutView="55" workbookViewId="0">
      <selection activeCell="F2" sqref="F2"/>
    </sheetView>
  </sheetViews>
  <sheetFormatPr defaultColWidth="9" defaultRowHeight="15.75" x14ac:dyDescent="0.4"/>
  <cols>
    <col min="1" max="1" width="15.625" style="40" customWidth="1"/>
    <col min="2" max="2" width="13.375" style="40" customWidth="1"/>
    <col min="3" max="3" width="10.5" style="40" customWidth="1"/>
    <col min="4" max="4" width="8.5" style="40" customWidth="1"/>
    <col min="5" max="5" width="9" style="40"/>
    <col min="6" max="6" width="5.625" style="40" customWidth="1"/>
    <col min="7" max="7" width="17.75" style="40" customWidth="1"/>
    <col min="8" max="8" width="9" style="40"/>
    <col min="9" max="9" width="5.625" style="40" customWidth="1"/>
    <col min="10" max="10" width="17.75" style="40" customWidth="1"/>
    <col min="11" max="11" width="9" style="40"/>
    <col min="12" max="12" width="5.625" style="40" customWidth="1"/>
    <col min="13" max="13" width="17.75" style="40" customWidth="1"/>
    <col min="14" max="14" width="9" style="40"/>
    <col min="15" max="15" width="5.625" style="40" customWidth="1"/>
    <col min="16" max="16" width="17.75" style="40" customWidth="1"/>
    <col min="17" max="17" width="9" style="40"/>
    <col min="18" max="18" width="5.625" style="40" customWidth="1"/>
    <col min="19" max="19" width="17.75" style="40" customWidth="1"/>
    <col min="20" max="20" width="9" style="40"/>
    <col min="21" max="21" width="5.625" style="40" customWidth="1"/>
    <col min="22" max="22" width="17.75" style="40" customWidth="1"/>
    <col min="23" max="23" width="9" style="40"/>
    <col min="24" max="24" width="5.625" style="40" customWidth="1"/>
    <col min="25" max="25" width="17.75" style="40" customWidth="1"/>
    <col min="26" max="26" width="9" style="40"/>
    <col min="27" max="27" width="5.625" style="40" customWidth="1"/>
    <col min="28" max="28" width="17.75" style="40" customWidth="1"/>
    <col min="29" max="29" width="9" style="40"/>
    <col min="30" max="30" width="5.625" style="40" customWidth="1"/>
    <col min="31" max="31" width="17.75" style="40" customWidth="1"/>
    <col min="32" max="16384" width="9" style="40"/>
  </cols>
  <sheetData>
    <row r="1" spans="1:31" ht="19.5" x14ac:dyDescent="0.4">
      <c r="A1" s="55" t="s">
        <v>215</v>
      </c>
    </row>
    <row r="2" spans="1:31" ht="19.5" x14ac:dyDescent="0.4">
      <c r="A2" s="55" t="s">
        <v>249</v>
      </c>
    </row>
    <row r="4" spans="1:31" ht="26.25" customHeight="1" x14ac:dyDescent="0.4">
      <c r="A4" s="209"/>
      <c r="B4" s="209"/>
      <c r="C4" s="209"/>
      <c r="D4" s="209"/>
      <c r="E4" s="166" t="s">
        <v>248</v>
      </c>
      <c r="F4" s="167"/>
      <c r="G4" s="167"/>
      <c r="H4" s="167"/>
      <c r="I4" s="167"/>
      <c r="J4" s="167"/>
      <c r="K4" s="167"/>
      <c r="L4" s="167"/>
      <c r="M4" s="167"/>
      <c r="N4" s="167"/>
      <c r="O4" s="167"/>
      <c r="P4" s="191"/>
      <c r="Q4" s="206" t="s">
        <v>248</v>
      </c>
      <c r="R4" s="206"/>
      <c r="S4" s="206"/>
      <c r="T4" s="206"/>
      <c r="U4" s="206"/>
      <c r="V4" s="206"/>
      <c r="W4" s="206"/>
      <c r="X4" s="206"/>
      <c r="Y4" s="206"/>
      <c r="Z4" s="206"/>
      <c r="AA4" s="206"/>
      <c r="AB4" s="206"/>
      <c r="AC4" s="166" t="s">
        <v>250</v>
      </c>
      <c r="AD4" s="167"/>
      <c r="AE4" s="191"/>
    </row>
    <row r="5" spans="1:31" ht="27" customHeight="1" x14ac:dyDescent="0.4">
      <c r="A5" s="209"/>
      <c r="B5" s="209"/>
      <c r="C5" s="209"/>
      <c r="D5" s="209"/>
      <c r="E5" s="167" t="s">
        <v>8</v>
      </c>
      <c r="F5" s="167"/>
      <c r="G5" s="167"/>
      <c r="H5" s="167"/>
      <c r="I5" s="167"/>
      <c r="J5" s="191"/>
      <c r="K5" s="166" t="s">
        <v>73</v>
      </c>
      <c r="L5" s="167"/>
      <c r="M5" s="167"/>
      <c r="N5" s="167"/>
      <c r="O5" s="167"/>
      <c r="P5" s="191"/>
      <c r="Q5" s="206" t="s">
        <v>199</v>
      </c>
      <c r="R5" s="206"/>
      <c r="S5" s="206"/>
      <c r="T5" s="206"/>
      <c r="U5" s="206"/>
      <c r="V5" s="206"/>
      <c r="W5" s="206" t="s">
        <v>230</v>
      </c>
      <c r="X5" s="206"/>
      <c r="Y5" s="206"/>
      <c r="Z5" s="206"/>
      <c r="AA5" s="206"/>
      <c r="AB5" s="206"/>
      <c r="AC5" s="166" t="s">
        <v>79</v>
      </c>
      <c r="AD5" s="167"/>
      <c r="AE5" s="191"/>
    </row>
    <row r="6" spans="1:31" ht="22.9" customHeight="1" x14ac:dyDescent="0.4">
      <c r="A6" s="257" t="s">
        <v>118</v>
      </c>
      <c r="B6" s="258"/>
      <c r="C6" s="258"/>
      <c r="D6" s="259"/>
      <c r="E6" s="249" t="s">
        <v>242</v>
      </c>
      <c r="F6" s="249"/>
      <c r="G6" s="250"/>
      <c r="H6" s="249" t="s">
        <v>244</v>
      </c>
      <c r="I6" s="249"/>
      <c r="J6" s="250"/>
      <c r="K6" s="249" t="s">
        <v>242</v>
      </c>
      <c r="L6" s="249"/>
      <c r="M6" s="250"/>
      <c r="N6" s="249" t="s">
        <v>244</v>
      </c>
      <c r="O6" s="249"/>
      <c r="P6" s="250"/>
      <c r="Q6" s="249" t="s">
        <v>242</v>
      </c>
      <c r="R6" s="249"/>
      <c r="S6" s="250"/>
      <c r="T6" s="249" t="s">
        <v>244</v>
      </c>
      <c r="U6" s="249"/>
      <c r="V6" s="250"/>
      <c r="W6" s="249" t="s">
        <v>242</v>
      </c>
      <c r="X6" s="249"/>
      <c r="Y6" s="250"/>
      <c r="Z6" s="249" t="s">
        <v>244</v>
      </c>
      <c r="AA6" s="249"/>
      <c r="AB6" s="250"/>
      <c r="AC6" s="195" t="s">
        <v>42</v>
      </c>
      <c r="AD6" s="196"/>
      <c r="AE6" s="197"/>
    </row>
    <row r="7" spans="1:31" s="53" customFormat="1" ht="43.9" customHeight="1" x14ac:dyDescent="0.4">
      <c r="A7" s="260"/>
      <c r="B7" s="261"/>
      <c r="C7" s="261"/>
      <c r="D7" s="262"/>
      <c r="E7" s="196" t="s">
        <v>243</v>
      </c>
      <c r="F7" s="196"/>
      <c r="G7" s="197"/>
      <c r="H7" s="195" t="s">
        <v>243</v>
      </c>
      <c r="I7" s="196"/>
      <c r="J7" s="197"/>
      <c r="K7" s="195" t="s">
        <v>245</v>
      </c>
      <c r="L7" s="196"/>
      <c r="M7" s="197"/>
      <c r="N7" s="202"/>
      <c r="O7" s="203"/>
      <c r="P7" s="204"/>
      <c r="Q7" s="195" t="s">
        <v>163</v>
      </c>
      <c r="R7" s="196"/>
      <c r="S7" s="197"/>
      <c r="T7" s="202"/>
      <c r="U7" s="203"/>
      <c r="V7" s="204"/>
      <c r="W7" s="195" t="s">
        <v>246</v>
      </c>
      <c r="X7" s="196"/>
      <c r="Y7" s="197"/>
      <c r="Z7" s="195" t="s">
        <v>246</v>
      </c>
      <c r="AA7" s="196"/>
      <c r="AB7" s="197"/>
      <c r="AC7" s="195" t="s">
        <v>178</v>
      </c>
      <c r="AD7" s="196"/>
      <c r="AE7" s="197"/>
    </row>
    <row r="8" spans="1:31" ht="44.25" customHeight="1" x14ac:dyDescent="0.4">
      <c r="A8" s="205" t="s">
        <v>232</v>
      </c>
      <c r="B8" s="207"/>
      <c r="C8" s="207"/>
      <c r="D8" s="207"/>
      <c r="E8" s="98">
        <v>95</v>
      </c>
      <c r="F8" s="98"/>
      <c r="G8" s="99"/>
      <c r="H8" s="97">
        <v>87</v>
      </c>
      <c r="I8" s="98"/>
      <c r="J8" s="99"/>
      <c r="K8" s="244">
        <v>3</v>
      </c>
      <c r="L8" s="245"/>
      <c r="M8" s="246"/>
      <c r="N8" s="244">
        <v>3</v>
      </c>
      <c r="O8" s="245"/>
      <c r="P8" s="246"/>
      <c r="Q8" s="97">
        <v>91.4</v>
      </c>
      <c r="R8" s="98"/>
      <c r="S8" s="99"/>
      <c r="T8" s="97">
        <v>92</v>
      </c>
      <c r="U8" s="98"/>
      <c r="V8" s="99"/>
      <c r="W8" s="256">
        <v>116.5</v>
      </c>
      <c r="X8" s="256"/>
      <c r="Y8" s="256"/>
      <c r="Z8" s="256">
        <v>99</v>
      </c>
      <c r="AA8" s="256"/>
      <c r="AB8" s="256"/>
      <c r="AC8" s="198" t="s">
        <v>42</v>
      </c>
      <c r="AD8" s="169"/>
      <c r="AE8" s="170"/>
    </row>
    <row r="9" spans="1:31" ht="28.15" customHeight="1" x14ac:dyDescent="0.4">
      <c r="A9" s="207" t="s">
        <v>125</v>
      </c>
      <c r="B9" s="74" t="s">
        <v>105</v>
      </c>
      <c r="C9" s="205" t="s">
        <v>119</v>
      </c>
      <c r="D9" s="205"/>
      <c r="E9" s="190" t="s">
        <v>42</v>
      </c>
      <c r="F9" s="190"/>
      <c r="G9" s="51" t="s">
        <v>120</v>
      </c>
      <c r="H9" s="190" t="s">
        <v>42</v>
      </c>
      <c r="I9" s="190"/>
      <c r="J9" s="51" t="s">
        <v>120</v>
      </c>
      <c r="K9" s="108">
        <v>1.3149999999999999</v>
      </c>
      <c r="L9" s="108"/>
      <c r="M9" s="41" t="s">
        <v>120</v>
      </c>
      <c r="N9" s="108">
        <v>1.3149999999999999</v>
      </c>
      <c r="O9" s="108"/>
      <c r="P9" s="41" t="s">
        <v>120</v>
      </c>
      <c r="Q9" s="190" t="s">
        <v>42</v>
      </c>
      <c r="R9" s="190"/>
      <c r="S9" s="51" t="s">
        <v>120</v>
      </c>
      <c r="T9" s="190" t="s">
        <v>42</v>
      </c>
      <c r="U9" s="190"/>
      <c r="V9" s="51" t="s">
        <v>120</v>
      </c>
      <c r="W9" s="190" t="s">
        <v>42</v>
      </c>
      <c r="X9" s="190"/>
      <c r="Y9" s="51" t="s">
        <v>120</v>
      </c>
      <c r="Z9" s="190" t="s">
        <v>42</v>
      </c>
      <c r="AA9" s="190"/>
      <c r="AB9" s="51" t="s">
        <v>120</v>
      </c>
      <c r="AC9" s="190" t="s">
        <v>42</v>
      </c>
      <c r="AD9" s="190"/>
      <c r="AE9" s="51" t="s">
        <v>120</v>
      </c>
    </row>
    <row r="10" spans="1:31" ht="28.15" customHeight="1" x14ac:dyDescent="0.4">
      <c r="A10" s="207"/>
      <c r="B10" s="74" t="s">
        <v>131</v>
      </c>
      <c r="C10" s="205" t="s">
        <v>113</v>
      </c>
      <c r="D10" s="205"/>
      <c r="E10" s="108">
        <v>36.700000000000003</v>
      </c>
      <c r="F10" s="108"/>
      <c r="G10" s="41" t="s">
        <v>110</v>
      </c>
      <c r="H10" s="107">
        <v>10</v>
      </c>
      <c r="I10" s="108"/>
      <c r="J10" s="41" t="s">
        <v>110</v>
      </c>
      <c r="K10" s="189" t="s">
        <v>42</v>
      </c>
      <c r="L10" s="190"/>
      <c r="M10" s="51" t="s">
        <v>110</v>
      </c>
      <c r="N10" s="189" t="s">
        <v>42</v>
      </c>
      <c r="O10" s="190"/>
      <c r="P10" s="51" t="s">
        <v>110</v>
      </c>
      <c r="Q10" s="189" t="s">
        <v>42</v>
      </c>
      <c r="R10" s="190"/>
      <c r="S10" s="51" t="s">
        <v>110</v>
      </c>
      <c r="T10" s="189" t="s">
        <v>42</v>
      </c>
      <c r="U10" s="190"/>
      <c r="V10" s="51" t="s">
        <v>110</v>
      </c>
      <c r="W10" s="108">
        <v>44.2</v>
      </c>
      <c r="X10" s="108"/>
      <c r="Y10" s="41" t="s">
        <v>110</v>
      </c>
      <c r="Z10" s="108">
        <v>13.7</v>
      </c>
      <c r="AA10" s="108"/>
      <c r="AB10" s="41" t="s">
        <v>110</v>
      </c>
      <c r="AC10" s="189" t="s">
        <v>42</v>
      </c>
      <c r="AD10" s="190"/>
      <c r="AE10" s="51" t="s">
        <v>110</v>
      </c>
    </row>
    <row r="11" spans="1:31" ht="28.15" customHeight="1" x14ac:dyDescent="0.4">
      <c r="A11" s="208"/>
      <c r="B11" s="75" t="s">
        <v>102</v>
      </c>
      <c r="C11" s="199" t="s">
        <v>206</v>
      </c>
      <c r="D11" s="200"/>
      <c r="E11" s="190" t="s">
        <v>42</v>
      </c>
      <c r="F11" s="190"/>
      <c r="G11" s="49" t="s">
        <v>126</v>
      </c>
      <c r="H11" s="190" t="s">
        <v>42</v>
      </c>
      <c r="I11" s="190"/>
      <c r="J11" s="49" t="s">
        <v>126</v>
      </c>
      <c r="K11" s="190" t="s">
        <v>42</v>
      </c>
      <c r="L11" s="190"/>
      <c r="M11" s="49" t="s">
        <v>126</v>
      </c>
      <c r="N11" s="190" t="s">
        <v>42</v>
      </c>
      <c r="O11" s="190"/>
      <c r="P11" s="49" t="s">
        <v>126</v>
      </c>
      <c r="Q11" s="108">
        <v>6.45</v>
      </c>
      <c r="R11" s="108"/>
      <c r="S11" s="42" t="s">
        <v>126</v>
      </c>
      <c r="T11" s="108">
        <v>6.45</v>
      </c>
      <c r="U11" s="108"/>
      <c r="V11" s="42" t="s">
        <v>126</v>
      </c>
      <c r="W11" s="190" t="s">
        <v>42</v>
      </c>
      <c r="X11" s="190"/>
      <c r="Y11" s="49" t="s">
        <v>126</v>
      </c>
      <c r="Z11" s="190" t="s">
        <v>42</v>
      </c>
      <c r="AA11" s="190"/>
      <c r="AB11" s="49" t="s">
        <v>126</v>
      </c>
      <c r="AC11" s="108">
        <v>6.45</v>
      </c>
      <c r="AD11" s="108"/>
      <c r="AE11" s="42" t="s">
        <v>126</v>
      </c>
    </row>
    <row r="12" spans="1:31" ht="28.15" customHeight="1" x14ac:dyDescent="0.4">
      <c r="A12" s="173" t="s">
        <v>216</v>
      </c>
      <c r="B12" s="58" t="s">
        <v>179</v>
      </c>
      <c r="C12" s="59"/>
      <c r="D12" s="60"/>
      <c r="E12" s="54"/>
      <c r="F12" s="54"/>
      <c r="G12" s="49"/>
      <c r="H12" s="54"/>
      <c r="I12" s="54"/>
      <c r="J12" s="49"/>
      <c r="K12" s="73"/>
      <c r="L12" s="73"/>
      <c r="M12" s="49"/>
      <c r="N12" s="54"/>
      <c r="O12" s="54"/>
      <c r="P12" s="49"/>
      <c r="Q12" s="54"/>
      <c r="R12" s="54"/>
      <c r="S12" s="49"/>
      <c r="T12" s="72"/>
      <c r="U12" s="72"/>
      <c r="V12" s="49"/>
      <c r="W12" s="54"/>
      <c r="X12" s="54"/>
      <c r="Y12" s="49"/>
      <c r="Z12" s="54"/>
      <c r="AA12" s="54"/>
      <c r="AB12" s="49"/>
      <c r="AC12" s="164">
        <v>700</v>
      </c>
      <c r="AD12" s="165"/>
      <c r="AE12" s="42" t="s">
        <v>200</v>
      </c>
    </row>
    <row r="13" spans="1:31" ht="28.15" customHeight="1" x14ac:dyDescent="0.4">
      <c r="A13" s="174"/>
      <c r="B13" s="58" t="s">
        <v>180</v>
      </c>
      <c r="C13" s="59"/>
      <c r="D13" s="60"/>
      <c r="E13" s="54"/>
      <c r="F13" s="54"/>
      <c r="G13" s="49"/>
      <c r="H13" s="54"/>
      <c r="I13" s="54"/>
      <c r="J13" s="49"/>
      <c r="K13" s="73"/>
      <c r="L13" s="73"/>
      <c r="M13" s="49"/>
      <c r="N13" s="54"/>
      <c r="O13" s="54"/>
      <c r="P13" s="49"/>
      <c r="Q13" s="54"/>
      <c r="R13" s="54"/>
      <c r="S13" s="49"/>
      <c r="T13" s="72"/>
      <c r="U13" s="72"/>
      <c r="V13" s="49"/>
      <c r="W13" s="54"/>
      <c r="X13" s="54"/>
      <c r="Y13" s="49"/>
      <c r="Z13" s="54"/>
      <c r="AA13" s="54"/>
      <c r="AB13" s="49"/>
      <c r="AC13" s="164">
        <v>39</v>
      </c>
      <c r="AD13" s="165"/>
      <c r="AE13" s="42" t="s">
        <v>201</v>
      </c>
    </row>
    <row r="14" spans="1:31" ht="28.15" customHeight="1" x14ac:dyDescent="0.4">
      <c r="A14" s="174"/>
      <c r="B14" s="58" t="s">
        <v>181</v>
      </c>
      <c r="C14" s="59"/>
      <c r="D14" s="60"/>
      <c r="E14" s="54"/>
      <c r="F14" s="54"/>
      <c r="G14" s="49"/>
      <c r="H14" s="54"/>
      <c r="I14" s="54"/>
      <c r="J14" s="49"/>
      <c r="K14" s="73"/>
      <c r="L14" s="73"/>
      <c r="M14" s="49"/>
      <c r="N14" s="54"/>
      <c r="O14" s="54"/>
      <c r="P14" s="49"/>
      <c r="Q14" s="54"/>
      <c r="R14" s="54"/>
      <c r="S14" s="49"/>
      <c r="T14" s="72"/>
      <c r="U14" s="72"/>
      <c r="V14" s="49"/>
      <c r="W14" s="54"/>
      <c r="X14" s="54"/>
      <c r="Y14" s="49"/>
      <c r="Z14" s="54"/>
      <c r="AA14" s="54"/>
      <c r="AB14" s="49"/>
      <c r="AC14" s="164">
        <v>1041</v>
      </c>
      <c r="AD14" s="165"/>
      <c r="AE14" s="42" t="s">
        <v>200</v>
      </c>
    </row>
    <row r="15" spans="1:31" ht="28.15" customHeight="1" x14ac:dyDescent="0.4">
      <c r="A15" s="174"/>
      <c r="B15" s="58" t="s">
        <v>182</v>
      </c>
      <c r="C15" s="59"/>
      <c r="D15" s="60"/>
      <c r="E15" s="54"/>
      <c r="F15" s="54"/>
      <c r="G15" s="49"/>
      <c r="H15" s="54"/>
      <c r="I15" s="54"/>
      <c r="J15" s="49"/>
      <c r="K15" s="73"/>
      <c r="L15" s="73"/>
      <c r="M15" s="49"/>
      <c r="N15" s="54"/>
      <c r="O15" s="54"/>
      <c r="P15" s="49"/>
      <c r="Q15" s="54"/>
      <c r="R15" s="54"/>
      <c r="S15" s="49"/>
      <c r="T15" s="72"/>
      <c r="U15" s="72"/>
      <c r="V15" s="49"/>
      <c r="W15" s="54"/>
      <c r="X15" s="54"/>
      <c r="Y15" s="49"/>
      <c r="Z15" s="54"/>
      <c r="AA15" s="54"/>
      <c r="AB15" s="49"/>
      <c r="AC15" s="164">
        <v>61</v>
      </c>
      <c r="AD15" s="165"/>
      <c r="AE15" s="42" t="s">
        <v>201</v>
      </c>
    </row>
    <row r="16" spans="1:31" ht="28.15" customHeight="1" x14ac:dyDescent="0.4">
      <c r="A16" s="175"/>
      <c r="B16" s="58" t="s">
        <v>183</v>
      </c>
      <c r="C16" s="59"/>
      <c r="D16" s="60"/>
      <c r="E16" s="54"/>
      <c r="F16" s="54"/>
      <c r="G16" s="49"/>
      <c r="H16" s="54"/>
      <c r="I16" s="54"/>
      <c r="J16" s="49"/>
      <c r="K16" s="73"/>
      <c r="L16" s="73"/>
      <c r="M16" s="49"/>
      <c r="N16" s="54"/>
      <c r="O16" s="54"/>
      <c r="P16" s="49"/>
      <c r="Q16" s="54"/>
      <c r="R16" s="54"/>
      <c r="S16" s="49"/>
      <c r="T16" s="72"/>
      <c r="U16" s="72"/>
      <c r="V16" s="49"/>
      <c r="W16" s="54"/>
      <c r="X16" s="54"/>
      <c r="Y16" s="49"/>
      <c r="Z16" s="54"/>
      <c r="AA16" s="54"/>
      <c r="AB16" s="49"/>
      <c r="AC16" s="164">
        <v>1.8</v>
      </c>
      <c r="AD16" s="165"/>
      <c r="AE16" s="42" t="s">
        <v>202</v>
      </c>
    </row>
    <row r="17" spans="1:31" ht="20.100000000000001" customHeight="1" x14ac:dyDescent="0.4">
      <c r="A17" s="175" t="s">
        <v>90</v>
      </c>
      <c r="B17" s="175" t="s">
        <v>130</v>
      </c>
      <c r="C17" s="175"/>
      <c r="D17" s="175"/>
      <c r="E17" s="263">
        <v>3.6</v>
      </c>
      <c r="F17" s="248"/>
      <c r="G17" s="49" t="s">
        <v>106</v>
      </c>
      <c r="H17" s="247">
        <v>3.6</v>
      </c>
      <c r="I17" s="248"/>
      <c r="J17" s="49" t="s">
        <v>106</v>
      </c>
      <c r="K17" s="247">
        <v>3.6</v>
      </c>
      <c r="L17" s="248"/>
      <c r="M17" s="49" t="s">
        <v>106</v>
      </c>
      <c r="N17" s="247">
        <v>3.6</v>
      </c>
      <c r="O17" s="248"/>
      <c r="P17" s="49" t="s">
        <v>106</v>
      </c>
      <c r="Q17" s="247">
        <v>3.6</v>
      </c>
      <c r="R17" s="248"/>
      <c r="S17" s="49" t="s">
        <v>106</v>
      </c>
      <c r="T17" s="247">
        <v>3.6</v>
      </c>
      <c r="U17" s="248"/>
      <c r="V17" s="49" t="s">
        <v>106</v>
      </c>
      <c r="W17" s="247">
        <v>3.6</v>
      </c>
      <c r="X17" s="248"/>
      <c r="Y17" s="49" t="s">
        <v>106</v>
      </c>
      <c r="Z17" s="247">
        <v>3.6</v>
      </c>
      <c r="AA17" s="248"/>
      <c r="AB17" s="49" t="s">
        <v>106</v>
      </c>
      <c r="AC17" s="247">
        <v>3.6</v>
      </c>
      <c r="AD17" s="248"/>
      <c r="AE17" s="49" t="s">
        <v>106</v>
      </c>
    </row>
    <row r="18" spans="1:31" ht="20.100000000000001" customHeight="1" x14ac:dyDescent="0.4">
      <c r="A18" s="207"/>
      <c r="B18" s="207" t="s">
        <v>165</v>
      </c>
      <c r="C18" s="207"/>
      <c r="D18" s="207"/>
      <c r="E18" s="263">
        <v>50.8</v>
      </c>
      <c r="F18" s="248"/>
      <c r="G18" s="49" t="s">
        <v>91</v>
      </c>
      <c r="H18" s="247">
        <v>50.8</v>
      </c>
      <c r="I18" s="248"/>
      <c r="J18" s="49" t="s">
        <v>91</v>
      </c>
      <c r="K18" s="247">
        <v>50.8</v>
      </c>
      <c r="L18" s="248"/>
      <c r="M18" s="49" t="s">
        <v>91</v>
      </c>
      <c r="N18" s="247">
        <v>50.8</v>
      </c>
      <c r="O18" s="248"/>
      <c r="P18" s="49" t="s">
        <v>91</v>
      </c>
      <c r="Q18" s="247">
        <v>50.8</v>
      </c>
      <c r="R18" s="248"/>
      <c r="S18" s="49" t="s">
        <v>91</v>
      </c>
      <c r="T18" s="247">
        <v>50.8</v>
      </c>
      <c r="U18" s="248"/>
      <c r="V18" s="49" t="s">
        <v>91</v>
      </c>
      <c r="W18" s="247">
        <v>50.8</v>
      </c>
      <c r="X18" s="248"/>
      <c r="Y18" s="49" t="s">
        <v>91</v>
      </c>
      <c r="Z18" s="247">
        <v>50.8</v>
      </c>
      <c r="AA18" s="248"/>
      <c r="AB18" s="49" t="s">
        <v>91</v>
      </c>
      <c r="AC18" s="247">
        <v>50.8</v>
      </c>
      <c r="AD18" s="248"/>
      <c r="AE18" s="49" t="s">
        <v>91</v>
      </c>
    </row>
    <row r="19" spans="1:31" ht="20.100000000000001" customHeight="1" x14ac:dyDescent="0.4">
      <c r="A19" s="207"/>
      <c r="B19" s="207" t="s">
        <v>234</v>
      </c>
      <c r="C19" s="207"/>
      <c r="D19" s="207"/>
      <c r="E19" s="251">
        <v>36.700000000000003</v>
      </c>
      <c r="F19" s="251"/>
      <c r="G19" s="49" t="s">
        <v>103</v>
      </c>
      <c r="H19" s="248">
        <v>36.700000000000003</v>
      </c>
      <c r="I19" s="251"/>
      <c r="J19" s="49" t="s">
        <v>103</v>
      </c>
      <c r="K19" s="248">
        <v>36.700000000000003</v>
      </c>
      <c r="L19" s="251"/>
      <c r="M19" s="49" t="s">
        <v>103</v>
      </c>
      <c r="N19" s="248">
        <v>36.700000000000003</v>
      </c>
      <c r="O19" s="251"/>
      <c r="P19" s="49" t="s">
        <v>103</v>
      </c>
      <c r="Q19" s="248">
        <v>36.700000000000003</v>
      </c>
      <c r="R19" s="251"/>
      <c r="S19" s="49" t="s">
        <v>103</v>
      </c>
      <c r="T19" s="248">
        <v>36.700000000000003</v>
      </c>
      <c r="U19" s="251"/>
      <c r="V19" s="49" t="s">
        <v>103</v>
      </c>
      <c r="W19" s="248">
        <v>36.700000000000003</v>
      </c>
      <c r="X19" s="251"/>
      <c r="Y19" s="49" t="s">
        <v>103</v>
      </c>
      <c r="Z19" s="248">
        <v>36.700000000000003</v>
      </c>
      <c r="AA19" s="251"/>
      <c r="AB19" s="49" t="s">
        <v>103</v>
      </c>
      <c r="AC19" s="248">
        <v>36.700000000000003</v>
      </c>
      <c r="AD19" s="251"/>
      <c r="AE19" s="49" t="s">
        <v>103</v>
      </c>
    </row>
    <row r="20" spans="1:31" ht="20.100000000000001" customHeight="1" x14ac:dyDescent="0.4">
      <c r="A20" s="207" t="s">
        <v>92</v>
      </c>
      <c r="B20" s="207" t="s">
        <v>235</v>
      </c>
      <c r="C20" s="207"/>
      <c r="D20" s="207"/>
      <c r="E20" s="264">
        <v>0.54900000000000004</v>
      </c>
      <c r="F20" s="253"/>
      <c r="G20" s="49" t="s">
        <v>134</v>
      </c>
      <c r="H20" s="252">
        <v>0.54900000000000004</v>
      </c>
      <c r="I20" s="253"/>
      <c r="J20" s="49" t="s">
        <v>134</v>
      </c>
      <c r="K20" s="252">
        <v>0.54900000000000004</v>
      </c>
      <c r="L20" s="253"/>
      <c r="M20" s="49" t="s">
        <v>134</v>
      </c>
      <c r="N20" s="252">
        <v>0.54900000000000004</v>
      </c>
      <c r="O20" s="253"/>
      <c r="P20" s="49" t="s">
        <v>134</v>
      </c>
      <c r="Q20" s="252">
        <v>0.54900000000000004</v>
      </c>
      <c r="R20" s="253"/>
      <c r="S20" s="49" t="s">
        <v>134</v>
      </c>
      <c r="T20" s="252">
        <v>0.54900000000000004</v>
      </c>
      <c r="U20" s="253"/>
      <c r="V20" s="49" t="s">
        <v>134</v>
      </c>
      <c r="W20" s="252">
        <v>0.54900000000000004</v>
      </c>
      <c r="X20" s="253"/>
      <c r="Y20" s="49" t="s">
        <v>133</v>
      </c>
      <c r="Z20" s="252">
        <v>0.54900000000000004</v>
      </c>
      <c r="AA20" s="253"/>
      <c r="AB20" s="49" t="s">
        <v>134</v>
      </c>
      <c r="AC20" s="252">
        <v>0.54900000000000004</v>
      </c>
      <c r="AD20" s="253"/>
      <c r="AE20" s="49" t="s">
        <v>134</v>
      </c>
    </row>
    <row r="21" spans="1:31" ht="20.100000000000001" customHeight="1" x14ac:dyDescent="0.4">
      <c r="A21" s="207"/>
      <c r="B21" s="207" t="s">
        <v>236</v>
      </c>
      <c r="C21" s="207"/>
      <c r="D21" s="207"/>
      <c r="E21" s="251">
        <v>3</v>
      </c>
      <c r="F21" s="251"/>
      <c r="G21" s="49" t="s">
        <v>193</v>
      </c>
      <c r="H21" s="248">
        <v>3</v>
      </c>
      <c r="I21" s="251"/>
      <c r="J21" s="49" t="s">
        <v>193</v>
      </c>
      <c r="K21" s="248">
        <v>3</v>
      </c>
      <c r="L21" s="251"/>
      <c r="M21" s="49" t="s">
        <v>193</v>
      </c>
      <c r="N21" s="248">
        <v>3</v>
      </c>
      <c r="O21" s="251"/>
      <c r="P21" s="49" t="s">
        <v>193</v>
      </c>
      <c r="Q21" s="248">
        <v>3</v>
      </c>
      <c r="R21" s="251"/>
      <c r="S21" s="49" t="s">
        <v>193</v>
      </c>
      <c r="T21" s="248">
        <v>3</v>
      </c>
      <c r="U21" s="251"/>
      <c r="V21" s="49" t="s">
        <v>193</v>
      </c>
      <c r="W21" s="248">
        <v>3</v>
      </c>
      <c r="X21" s="251"/>
      <c r="Y21" s="49" t="s">
        <v>193</v>
      </c>
      <c r="Z21" s="248">
        <v>3</v>
      </c>
      <c r="AA21" s="251"/>
      <c r="AB21" s="49" t="s">
        <v>193</v>
      </c>
      <c r="AC21" s="248">
        <v>3</v>
      </c>
      <c r="AD21" s="251"/>
      <c r="AE21" s="49" t="s">
        <v>193</v>
      </c>
    </row>
    <row r="22" spans="1:31" ht="20.100000000000001" customHeight="1" x14ac:dyDescent="0.4">
      <c r="A22" s="207"/>
      <c r="B22" s="207" t="s">
        <v>237</v>
      </c>
      <c r="C22" s="207"/>
      <c r="D22" s="207"/>
      <c r="E22" s="251">
        <v>2.4900000000000002</v>
      </c>
      <c r="F22" s="251"/>
      <c r="G22" s="49" t="s">
        <v>137</v>
      </c>
      <c r="H22" s="248">
        <v>2.4900000000000002</v>
      </c>
      <c r="I22" s="251"/>
      <c r="J22" s="49" t="s">
        <v>137</v>
      </c>
      <c r="K22" s="248">
        <v>2.4900000000000002</v>
      </c>
      <c r="L22" s="251"/>
      <c r="M22" s="49" t="s">
        <v>137</v>
      </c>
      <c r="N22" s="248">
        <v>2.4900000000000002</v>
      </c>
      <c r="O22" s="251"/>
      <c r="P22" s="49" t="s">
        <v>137</v>
      </c>
      <c r="Q22" s="248">
        <v>2.4900000000000002</v>
      </c>
      <c r="R22" s="251"/>
      <c r="S22" s="49" t="s">
        <v>137</v>
      </c>
      <c r="T22" s="248">
        <v>2.4900000000000002</v>
      </c>
      <c r="U22" s="251"/>
      <c r="V22" s="49" t="s">
        <v>137</v>
      </c>
      <c r="W22" s="248">
        <v>2.4900000000000002</v>
      </c>
      <c r="X22" s="251"/>
      <c r="Y22" s="49" t="s">
        <v>137</v>
      </c>
      <c r="Z22" s="248">
        <v>2.4900000000000002</v>
      </c>
      <c r="AA22" s="251"/>
      <c r="AB22" s="49" t="s">
        <v>137</v>
      </c>
      <c r="AC22" s="248">
        <v>2.4900000000000002</v>
      </c>
      <c r="AD22" s="251"/>
      <c r="AE22" s="49" t="s">
        <v>137</v>
      </c>
    </row>
    <row r="23" spans="1:31" ht="20.100000000000001" customHeight="1" x14ac:dyDescent="0.4">
      <c r="A23" s="266" t="s">
        <v>238</v>
      </c>
      <c r="B23" s="267"/>
      <c r="C23" s="267"/>
      <c r="D23" s="268"/>
      <c r="E23" s="265">
        <f>(100/((E10/14)*(E8/100)*E18))*(E10/14)*E21</f>
        <v>6.2163282221301284</v>
      </c>
      <c r="F23" s="265"/>
      <c r="G23" s="51" t="s">
        <v>162</v>
      </c>
      <c r="H23" s="237">
        <f>(100/((H10/14)*(H8/100)*H18))*(H10/14)*H21</f>
        <v>6.78794461037198</v>
      </c>
      <c r="I23" s="236"/>
      <c r="J23" s="64" t="s">
        <v>162</v>
      </c>
      <c r="K23" s="254">
        <f>(100/((K9)*(K8)*K17))*(K9)*K20</f>
        <v>5.0833333333333339</v>
      </c>
      <c r="L23" s="255"/>
      <c r="M23" s="64" t="s">
        <v>162</v>
      </c>
      <c r="N23" s="254">
        <f>(100/((N9)*(N8)*N17))*(N9)*N20</f>
        <v>5.0833333333333339</v>
      </c>
      <c r="O23" s="255"/>
      <c r="P23" s="64" t="s">
        <v>162</v>
      </c>
      <c r="Q23" s="237">
        <f>(100/((Q11)*(Q8/100)*Q19))*(Q11)*Q22</f>
        <v>7.4231303549389143</v>
      </c>
      <c r="R23" s="236"/>
      <c r="S23" s="64" t="s">
        <v>162</v>
      </c>
      <c r="T23" s="237">
        <f>(100/((T11)*(T8/100)*T19))*(T11)*T22</f>
        <v>7.3747186352327923</v>
      </c>
      <c r="U23" s="236"/>
      <c r="V23" s="64" t="s">
        <v>162</v>
      </c>
      <c r="W23" s="254">
        <f>(100/((W10/14)*(W8/100)*W18))*(W10/14)*W21</f>
        <v>5.0691088506640547</v>
      </c>
      <c r="X23" s="255"/>
      <c r="Y23" s="64" t="s">
        <v>162</v>
      </c>
      <c r="Z23" s="255">
        <f>(100/((Z10/14)*(Z8/100)*Z18))*(Z10/14)*Z21</f>
        <v>5.9651634454784066</v>
      </c>
      <c r="AA23" s="255"/>
      <c r="AB23" s="64" t="s">
        <v>162</v>
      </c>
      <c r="AC23" s="254">
        <f>(AC16/14)*AC21</f>
        <v>0.38571428571428579</v>
      </c>
      <c r="AD23" s="255"/>
      <c r="AE23" s="64" t="s">
        <v>162</v>
      </c>
    </row>
    <row r="24" spans="1:31" ht="20.100000000000001" customHeight="1" x14ac:dyDescent="0.4">
      <c r="A24" s="269"/>
      <c r="B24" s="270"/>
      <c r="C24" s="270"/>
      <c r="D24" s="271"/>
      <c r="E24" s="70"/>
      <c r="F24" s="70"/>
      <c r="G24" s="70">
        <f>SUM(IFERROR(E23,0))+SUM(IFERROR(H23,0))</f>
        <v>13.004272832502108</v>
      </c>
      <c r="H24" s="70"/>
      <c r="I24" s="70"/>
      <c r="J24" s="64" t="s">
        <v>162</v>
      </c>
      <c r="K24" s="178"/>
      <c r="L24" s="179"/>
      <c r="M24" s="70">
        <f>SUM(IFERROR(K23,0))+SUM(IFERROR(N23,0))</f>
        <v>10.166666666666668</v>
      </c>
      <c r="N24" s="179"/>
      <c r="O24" s="179"/>
      <c r="P24" s="64" t="s">
        <v>162</v>
      </c>
      <c r="Q24" s="70"/>
      <c r="R24" s="70"/>
      <c r="S24" s="70">
        <f>SUM(IFERROR(Q23,0))+SUM(IFERROR(T23,0))</f>
        <v>14.797848990171707</v>
      </c>
      <c r="T24" s="70"/>
      <c r="U24" s="70"/>
      <c r="V24" s="64" t="s">
        <v>162</v>
      </c>
      <c r="W24" s="70"/>
      <c r="X24" s="70"/>
      <c r="Y24" s="70">
        <f>SUM(IFERROR(W23,0))+SUM(IFERROR(Z23,0))</f>
        <v>11.034272296142461</v>
      </c>
      <c r="Z24" s="70"/>
      <c r="AA24" s="70"/>
      <c r="AB24" s="64" t="s">
        <v>162</v>
      </c>
      <c r="AC24" s="52"/>
      <c r="AD24" s="50"/>
      <c r="AE24" s="51"/>
    </row>
    <row r="25" spans="1:31" ht="25.15" customHeight="1" x14ac:dyDescent="0.4">
      <c r="A25" s="205" t="s">
        <v>203</v>
      </c>
      <c r="B25" s="205"/>
      <c r="C25" s="205"/>
      <c r="D25" s="205"/>
      <c r="E25" s="169" t="s">
        <v>42</v>
      </c>
      <c r="F25" s="169"/>
      <c r="G25" s="170"/>
      <c r="H25" s="168" t="s">
        <v>42</v>
      </c>
      <c r="I25" s="169"/>
      <c r="J25" s="170"/>
      <c r="K25" s="168" t="s">
        <v>42</v>
      </c>
      <c r="L25" s="169"/>
      <c r="M25" s="170"/>
      <c r="N25" s="168" t="s">
        <v>42</v>
      </c>
      <c r="O25" s="169"/>
      <c r="P25" s="170"/>
      <c r="Q25" s="168" t="s">
        <v>42</v>
      </c>
      <c r="R25" s="169"/>
      <c r="S25" s="170"/>
      <c r="T25" s="168" t="s">
        <v>42</v>
      </c>
      <c r="U25" s="169"/>
      <c r="V25" s="170"/>
      <c r="W25" s="168" t="s">
        <v>42</v>
      </c>
      <c r="X25" s="169"/>
      <c r="Y25" s="170"/>
      <c r="Z25" s="168" t="s">
        <v>42</v>
      </c>
      <c r="AA25" s="169"/>
      <c r="AB25" s="170"/>
      <c r="AC25" s="181">
        <f>(AC12/1000)*AC20+(((AC14/14)/(既存機器!H7/100))/1000)*AC21</f>
        <v>0.60737142857142867</v>
      </c>
      <c r="AD25" s="180"/>
      <c r="AE25" s="64" t="s">
        <v>162</v>
      </c>
    </row>
    <row r="26" spans="1:31" ht="44.25" customHeight="1" x14ac:dyDescent="0.4">
      <c r="A26" s="205" t="s">
        <v>196</v>
      </c>
      <c r="B26" s="205"/>
      <c r="C26" s="205"/>
      <c r="D26" s="205"/>
      <c r="E26" s="172">
        <f>100*(既存機器!G20-入替後機器!G24)/既存機器!G20</f>
        <v>17.171825369142312</v>
      </c>
      <c r="F26" s="172"/>
      <c r="G26" s="172"/>
      <c r="H26" s="172"/>
      <c r="I26" s="172"/>
      <c r="J26" s="49" t="s">
        <v>128</v>
      </c>
      <c r="K26" s="172">
        <f>100*(既存機器!G20-入替後機器!M24)/既存機器!G20</f>
        <v>35.245403343451422</v>
      </c>
      <c r="L26" s="172"/>
      <c r="M26" s="172"/>
      <c r="N26" s="172"/>
      <c r="O26" s="172"/>
      <c r="P26" s="49" t="s">
        <v>128</v>
      </c>
      <c r="Q26" s="172"/>
      <c r="R26" s="172"/>
      <c r="S26" s="76">
        <f>100*(既存機器!G20-入替後機器!G24)/既存機器!G20</f>
        <v>17.171825369142312</v>
      </c>
      <c r="T26" s="172"/>
      <c r="U26" s="172"/>
      <c r="V26" s="49" t="s">
        <v>128</v>
      </c>
      <c r="W26" s="71"/>
      <c r="X26" s="67"/>
      <c r="Y26" s="67">
        <f>100*(既存機器!G20-入替後機器!Y24)/既存機器!G20</f>
        <v>29.719358826042637</v>
      </c>
      <c r="Z26" s="67"/>
      <c r="AA26" s="67"/>
      <c r="AB26" s="49" t="s">
        <v>128</v>
      </c>
      <c r="AC26" s="172">
        <f>100*(AC25-AC23)/AC25</f>
        <v>36.494496189669768</v>
      </c>
      <c r="AD26" s="172"/>
      <c r="AE26" s="49" t="s">
        <v>128</v>
      </c>
    </row>
    <row r="27" spans="1:31" ht="4.5" customHeight="1" x14ac:dyDescent="0.4"/>
    <row r="28" spans="1:31" x14ac:dyDescent="0.4">
      <c r="A28" s="40" t="s">
        <v>140</v>
      </c>
    </row>
    <row r="29" spans="1:31" x14ac:dyDescent="0.4">
      <c r="A29" s="40" t="s">
        <v>233</v>
      </c>
    </row>
    <row r="30" spans="1:31" x14ac:dyDescent="0.4">
      <c r="A30" s="40" t="s">
        <v>239</v>
      </c>
    </row>
    <row r="31" spans="1:31" x14ac:dyDescent="0.4">
      <c r="A31" s="40" t="s">
        <v>154</v>
      </c>
    </row>
    <row r="32" spans="1:31" x14ac:dyDescent="0.4">
      <c r="A32" s="40" t="s">
        <v>155</v>
      </c>
    </row>
    <row r="33" spans="1:6" ht="90" customHeight="1" x14ac:dyDescent="0.4">
      <c r="A33" s="176"/>
      <c r="B33" s="176"/>
      <c r="C33" s="176"/>
      <c r="D33" s="176"/>
      <c r="E33" s="176"/>
      <c r="F33" s="176"/>
    </row>
  </sheetData>
  <mergeCells count="166">
    <mergeCell ref="T26:U26"/>
    <mergeCell ref="Q5:V5"/>
    <mergeCell ref="Q4:AB4"/>
    <mergeCell ref="Z22:AA22"/>
    <mergeCell ref="T7:V7"/>
    <mergeCell ref="T8:V8"/>
    <mergeCell ref="T9:U9"/>
    <mergeCell ref="T10:U10"/>
    <mergeCell ref="T11:U11"/>
    <mergeCell ref="T17:U17"/>
    <mergeCell ref="T18:U18"/>
    <mergeCell ref="T19:U19"/>
    <mergeCell ref="T20:U20"/>
    <mergeCell ref="T21:U21"/>
    <mergeCell ref="T22:U22"/>
    <mergeCell ref="Z25:AB25"/>
    <mergeCell ref="W25:Y25"/>
    <mergeCell ref="W23:X23"/>
    <mergeCell ref="Z23:AA23"/>
    <mergeCell ref="Z20:AA20"/>
    <mergeCell ref="W18:X18"/>
    <mergeCell ref="W5:AB5"/>
    <mergeCell ref="H22:I22"/>
    <mergeCell ref="H23:I23"/>
    <mergeCell ref="H25:J25"/>
    <mergeCell ref="E5:J5"/>
    <mergeCell ref="E26:I26"/>
    <mergeCell ref="H10:I10"/>
    <mergeCell ref="H11:I11"/>
    <mergeCell ref="H17:I17"/>
    <mergeCell ref="H18:I18"/>
    <mergeCell ref="H19:I19"/>
    <mergeCell ref="H20:I20"/>
    <mergeCell ref="AC26:AD26"/>
    <mergeCell ref="A33:F33"/>
    <mergeCell ref="H7:J7"/>
    <mergeCell ref="H8:J8"/>
    <mergeCell ref="H9:I9"/>
    <mergeCell ref="AC25:AD25"/>
    <mergeCell ref="A26:D26"/>
    <mergeCell ref="Q26:R26"/>
    <mergeCell ref="AC23:AD23"/>
    <mergeCell ref="A25:D25"/>
    <mergeCell ref="E25:G25"/>
    <mergeCell ref="N25:P25"/>
    <mergeCell ref="Q25:S25"/>
    <mergeCell ref="E23:F23"/>
    <mergeCell ref="N23:O23"/>
    <mergeCell ref="Q23:R23"/>
    <mergeCell ref="A23:D24"/>
    <mergeCell ref="N24:O24"/>
    <mergeCell ref="AC20:AD20"/>
    <mergeCell ref="B21:D21"/>
    <mergeCell ref="E21:F21"/>
    <mergeCell ref="N21:O21"/>
    <mergeCell ref="Q21:R21"/>
    <mergeCell ref="H21:I21"/>
    <mergeCell ref="AC19:AD19"/>
    <mergeCell ref="A20:A22"/>
    <mergeCell ref="B20:D20"/>
    <mergeCell ref="E20:F20"/>
    <mergeCell ref="N20:O20"/>
    <mergeCell ref="Q20:R20"/>
    <mergeCell ref="W20:X20"/>
    <mergeCell ref="Z19:AA19"/>
    <mergeCell ref="A17:A19"/>
    <mergeCell ref="AC22:AD22"/>
    <mergeCell ref="AC21:AD21"/>
    <mergeCell ref="B22:D22"/>
    <mergeCell ref="E22:F22"/>
    <mergeCell ref="N22:O22"/>
    <mergeCell ref="Q22:R22"/>
    <mergeCell ref="W22:X22"/>
    <mergeCell ref="W21:X21"/>
    <mergeCell ref="Z21:AA21"/>
    <mergeCell ref="AC18:AD18"/>
    <mergeCell ref="B19:D19"/>
    <mergeCell ref="E19:F19"/>
    <mergeCell ref="N19:O19"/>
    <mergeCell ref="Q19:R19"/>
    <mergeCell ref="W19:X19"/>
    <mergeCell ref="B18:D18"/>
    <mergeCell ref="E18:F18"/>
    <mergeCell ref="N18:O18"/>
    <mergeCell ref="Q18:R18"/>
    <mergeCell ref="Q17:R17"/>
    <mergeCell ref="W17:X17"/>
    <mergeCell ref="Z17:AA17"/>
    <mergeCell ref="B17:D17"/>
    <mergeCell ref="E17:F17"/>
    <mergeCell ref="N17:O17"/>
    <mergeCell ref="C10:D10"/>
    <mergeCell ref="E10:F10"/>
    <mergeCell ref="N10:O10"/>
    <mergeCell ref="Q10:R10"/>
    <mergeCell ref="W10:X10"/>
    <mergeCell ref="Z9:AA9"/>
    <mergeCell ref="A12:A16"/>
    <mergeCell ref="AC12:AD12"/>
    <mergeCell ref="AC13:AD13"/>
    <mergeCell ref="AC14:AD14"/>
    <mergeCell ref="AC15:AD15"/>
    <mergeCell ref="AC16:AD16"/>
    <mergeCell ref="AC11:AD11"/>
    <mergeCell ref="AC10:AD10"/>
    <mergeCell ref="C11:D11"/>
    <mergeCell ref="E11:F11"/>
    <mergeCell ref="N11:O11"/>
    <mergeCell ref="A9:A11"/>
    <mergeCell ref="C9:D9"/>
    <mergeCell ref="E9:F9"/>
    <mergeCell ref="N9:O9"/>
    <mergeCell ref="Q9:R9"/>
    <mergeCell ref="W9:X9"/>
    <mergeCell ref="Q11:R11"/>
    <mergeCell ref="AC5:AE5"/>
    <mergeCell ref="A4:D5"/>
    <mergeCell ref="AC7:AE7"/>
    <mergeCell ref="A8:D8"/>
    <mergeCell ref="E8:G8"/>
    <mergeCell ref="N8:P8"/>
    <mergeCell ref="Q8:S8"/>
    <mergeCell ref="W7:Y7"/>
    <mergeCell ref="Z7:AB7"/>
    <mergeCell ref="E7:G7"/>
    <mergeCell ref="N7:P7"/>
    <mergeCell ref="Q7:S7"/>
    <mergeCell ref="W8:Y8"/>
    <mergeCell ref="Z8:AB8"/>
    <mergeCell ref="A6:D7"/>
    <mergeCell ref="Z6:AB6"/>
    <mergeCell ref="W11:X11"/>
    <mergeCell ref="Z11:AA11"/>
    <mergeCell ref="K19:L19"/>
    <mergeCell ref="K20:L20"/>
    <mergeCell ref="K21:L21"/>
    <mergeCell ref="K22:L22"/>
    <mergeCell ref="K23:L23"/>
    <mergeCell ref="K24:L24"/>
    <mergeCell ref="K25:M25"/>
    <mergeCell ref="T23:U23"/>
    <mergeCell ref="T25:V25"/>
    <mergeCell ref="K26:O26"/>
    <mergeCell ref="AC4:AE4"/>
    <mergeCell ref="K7:M7"/>
    <mergeCell ref="K8:M8"/>
    <mergeCell ref="K9:L9"/>
    <mergeCell ref="K10:L10"/>
    <mergeCell ref="K11:L11"/>
    <mergeCell ref="K17:L17"/>
    <mergeCell ref="K18:L18"/>
    <mergeCell ref="K5:P5"/>
    <mergeCell ref="E4:P4"/>
    <mergeCell ref="AC6:AE6"/>
    <mergeCell ref="AC8:AE8"/>
    <mergeCell ref="Z10:AA10"/>
    <mergeCell ref="AC9:AD9"/>
    <mergeCell ref="Z18:AA18"/>
    <mergeCell ref="AC17:AD17"/>
    <mergeCell ref="E6:G6"/>
    <mergeCell ref="H6:J6"/>
    <mergeCell ref="K6:M6"/>
    <mergeCell ref="N6:P6"/>
    <mergeCell ref="Q6:S6"/>
    <mergeCell ref="T6:V6"/>
    <mergeCell ref="W6:Y6"/>
  </mergeCells>
  <phoneticPr fontId="1"/>
  <pageMargins left="0.31496062992125984" right="0.31496062992125984" top="0.31496062992125984" bottom="0.31496062992125984" header="0.31496062992125984" footer="0.31496062992125984"/>
  <pageSetup paperSize="9" scale="74" orientation="landscape" horizontalDpi="0" verticalDpi="0" r:id="rId1"/>
  <colBreaks count="4" manualBreakCount="4">
    <brk id="10" max="31" man="1"/>
    <brk id="16" max="32" man="1"/>
    <brk id="22" max="31" man="1"/>
    <brk id="28" max="32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</sheetPr>
  <dimension ref="A1:G22"/>
  <sheetViews>
    <sheetView workbookViewId="0">
      <selection activeCell="E3" sqref="E3:G18"/>
    </sheetView>
  </sheetViews>
  <sheetFormatPr defaultColWidth="8.75" defaultRowHeight="15.75" x14ac:dyDescent="0.4"/>
  <cols>
    <col min="1" max="1" width="27.5" style="2" customWidth="1"/>
    <col min="2" max="3" width="14.75" style="2" customWidth="1"/>
    <col min="4" max="4" width="8.75" style="2"/>
    <col min="5" max="5" width="16.75" style="2" customWidth="1"/>
    <col min="6" max="16384" width="8.75" style="2"/>
  </cols>
  <sheetData>
    <row r="1" spans="1:7" x14ac:dyDescent="0.4">
      <c r="A1" s="21"/>
      <c r="B1" s="91" t="s">
        <v>40</v>
      </c>
      <c r="C1" s="91"/>
      <c r="D1" s="21"/>
    </row>
    <row r="2" spans="1:7" x14ac:dyDescent="0.4">
      <c r="A2" s="21"/>
      <c r="B2" s="6" t="s">
        <v>35</v>
      </c>
      <c r="C2" s="6" t="s">
        <v>36</v>
      </c>
      <c r="D2" s="21"/>
    </row>
    <row r="3" spans="1:7" ht="31.5" x14ac:dyDescent="0.4">
      <c r="A3" s="8" t="s">
        <v>41</v>
      </c>
      <c r="B3" s="22">
        <v>2219</v>
      </c>
      <c r="C3" s="22">
        <v>1248</v>
      </c>
      <c r="D3" s="21" t="s">
        <v>34</v>
      </c>
    </row>
    <row r="4" spans="1:7" ht="31.5" x14ac:dyDescent="0.4">
      <c r="A4" s="8" t="s">
        <v>38</v>
      </c>
      <c r="B4" s="22">
        <v>2219</v>
      </c>
      <c r="C4" s="22">
        <v>1074</v>
      </c>
      <c r="D4" s="21" t="s">
        <v>34</v>
      </c>
    </row>
    <row r="5" spans="1:7" ht="31.5" x14ac:dyDescent="0.4">
      <c r="A5" s="20" t="s">
        <v>39</v>
      </c>
      <c r="B5" s="22">
        <v>2219</v>
      </c>
      <c r="C5" s="22">
        <v>794</v>
      </c>
      <c r="D5" s="21" t="s">
        <v>34</v>
      </c>
    </row>
    <row r="6" spans="1:7" ht="31.5" x14ac:dyDescent="0.4">
      <c r="A6" s="20" t="s">
        <v>13</v>
      </c>
      <c r="B6" s="22">
        <v>2219</v>
      </c>
      <c r="C6" s="22">
        <v>659</v>
      </c>
      <c r="D6" s="21" t="s">
        <v>34</v>
      </c>
    </row>
    <row r="7" spans="1:7" ht="31.5" x14ac:dyDescent="0.4">
      <c r="A7" s="20" t="s">
        <v>15</v>
      </c>
      <c r="B7" s="92">
        <v>2862</v>
      </c>
      <c r="C7" s="92"/>
      <c r="D7" s="21" t="s">
        <v>34</v>
      </c>
      <c r="E7" s="2" t="s">
        <v>74</v>
      </c>
      <c r="G7" s="19">
        <f>B7-B6</f>
        <v>643</v>
      </c>
    </row>
    <row r="8" spans="1:7" x14ac:dyDescent="0.4">
      <c r="A8" s="8" t="s">
        <v>45</v>
      </c>
      <c r="B8" s="24" t="s">
        <v>42</v>
      </c>
      <c r="C8" s="23">
        <v>1560</v>
      </c>
      <c r="D8" s="21" t="s">
        <v>59</v>
      </c>
    </row>
    <row r="9" spans="1:7" x14ac:dyDescent="0.4">
      <c r="A9" s="20" t="s">
        <v>44</v>
      </c>
      <c r="B9" s="24" t="s">
        <v>42</v>
      </c>
      <c r="C9" s="23">
        <v>1363</v>
      </c>
      <c r="D9" s="21" t="s">
        <v>59</v>
      </c>
    </row>
    <row r="10" spans="1:7" ht="31.5" x14ac:dyDescent="0.4">
      <c r="A10" s="26" t="s">
        <v>52</v>
      </c>
      <c r="B10" s="27" t="s">
        <v>42</v>
      </c>
      <c r="C10" s="28">
        <f>69.26*12</f>
        <v>831.12000000000012</v>
      </c>
      <c r="D10" s="29" t="s">
        <v>43</v>
      </c>
    </row>
    <row r="11" spans="1:7" ht="31.5" x14ac:dyDescent="0.4">
      <c r="A11" s="26" t="s">
        <v>53</v>
      </c>
      <c r="B11" s="27" t="s">
        <v>42</v>
      </c>
      <c r="C11" s="28">
        <f>79.25*12</f>
        <v>951</v>
      </c>
      <c r="D11" s="29" t="s">
        <v>43</v>
      </c>
    </row>
    <row r="12" spans="1:7" ht="31.5" x14ac:dyDescent="0.4">
      <c r="A12" s="8" t="s">
        <v>54</v>
      </c>
      <c r="B12" s="24" t="s">
        <v>42</v>
      </c>
      <c r="C12" s="23">
        <f>95.93*12</f>
        <v>1151.1600000000001</v>
      </c>
      <c r="D12" s="21" t="s">
        <v>43</v>
      </c>
    </row>
    <row r="13" spans="1:7" ht="31.5" x14ac:dyDescent="0.4">
      <c r="A13" s="8" t="s">
        <v>55</v>
      </c>
      <c r="B13" s="24" t="s">
        <v>42</v>
      </c>
      <c r="C13" s="23">
        <f>109.73*12</f>
        <v>1316.76</v>
      </c>
      <c r="D13" s="21" t="s">
        <v>43</v>
      </c>
    </row>
    <row r="14" spans="1:7" ht="31.5" x14ac:dyDescent="0.4">
      <c r="A14" s="8" t="s">
        <v>56</v>
      </c>
      <c r="B14" s="24" t="s">
        <v>42</v>
      </c>
      <c r="C14" s="23">
        <f>117.53*12</f>
        <v>1410.3600000000001</v>
      </c>
      <c r="D14" s="21" t="s">
        <v>43</v>
      </c>
    </row>
    <row r="15" spans="1:7" ht="31.5" x14ac:dyDescent="0.4">
      <c r="A15" s="8" t="s">
        <v>57</v>
      </c>
      <c r="B15" s="24" t="s">
        <v>42</v>
      </c>
      <c r="C15" s="23">
        <f>170.43*12</f>
        <v>2045.16</v>
      </c>
      <c r="D15" s="21" t="s">
        <v>43</v>
      </c>
    </row>
    <row r="16" spans="1:7" ht="31.5" x14ac:dyDescent="0.4">
      <c r="A16" s="8" t="s">
        <v>58</v>
      </c>
      <c r="B16" s="24" t="s">
        <v>42</v>
      </c>
      <c r="C16" s="23">
        <f>310.5*12</f>
        <v>3726</v>
      </c>
      <c r="D16" s="21" t="s">
        <v>43</v>
      </c>
    </row>
    <row r="17" spans="1:5" ht="18" customHeight="1" x14ac:dyDescent="0.4">
      <c r="A17" s="20" t="s">
        <v>83</v>
      </c>
      <c r="B17" s="89">
        <v>1.333</v>
      </c>
      <c r="C17" s="90"/>
      <c r="D17" s="21" t="s">
        <v>67</v>
      </c>
      <c r="E17" s="2" t="s">
        <v>85</v>
      </c>
    </row>
    <row r="18" spans="1:5" ht="18" customHeight="1" x14ac:dyDescent="0.4">
      <c r="A18" s="20" t="s">
        <v>84</v>
      </c>
      <c r="B18" s="89">
        <v>0.873</v>
      </c>
      <c r="C18" s="90"/>
      <c r="D18" s="21" t="s">
        <v>67</v>
      </c>
      <c r="E18" s="2" t="s">
        <v>85</v>
      </c>
    </row>
    <row r="19" spans="1:5" x14ac:dyDescent="0.4">
      <c r="B19" s="19"/>
      <c r="C19" s="19"/>
    </row>
    <row r="20" spans="1:5" ht="31.5" x14ac:dyDescent="0.4">
      <c r="A20" s="20" t="s">
        <v>83</v>
      </c>
      <c r="B20" s="35">
        <v>2219</v>
      </c>
      <c r="C20" s="35">
        <f>C16</f>
        <v>3726</v>
      </c>
      <c r="D20" s="21" t="s">
        <v>67</v>
      </c>
    </row>
    <row r="21" spans="1:5" x14ac:dyDescent="0.4">
      <c r="A21" s="20" t="s">
        <v>84</v>
      </c>
      <c r="B21" s="89">
        <f>((B20+C20)/B17)*B18</f>
        <v>3893.4621155288819</v>
      </c>
      <c r="C21" s="90"/>
      <c r="D21" s="21" t="s">
        <v>67</v>
      </c>
    </row>
    <row r="22" spans="1:5" x14ac:dyDescent="0.4">
      <c r="B22" s="19">
        <f>B20</f>
        <v>2219</v>
      </c>
      <c r="C22" s="36">
        <f>B21-B22</f>
        <v>1674.4621155288819</v>
      </c>
      <c r="E22" s="19"/>
    </row>
  </sheetData>
  <mergeCells count="5">
    <mergeCell ref="B21:C21"/>
    <mergeCell ref="B1:C1"/>
    <mergeCell ref="B7:C7"/>
    <mergeCell ref="B17:C17"/>
    <mergeCell ref="B18:C18"/>
  </mergeCells>
  <phoneticPr fontId="1"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79998168889431442"/>
  </sheetPr>
  <dimension ref="A1:D21"/>
  <sheetViews>
    <sheetView workbookViewId="0">
      <selection activeCell="E3" sqref="E3:G18"/>
    </sheetView>
  </sheetViews>
  <sheetFormatPr defaultColWidth="8.75" defaultRowHeight="15.75" x14ac:dyDescent="0.4"/>
  <cols>
    <col min="1" max="2" width="18.5" style="2" customWidth="1"/>
    <col min="3" max="3" width="16" style="31" customWidth="1"/>
    <col min="4" max="4" width="38.75" style="1" customWidth="1"/>
    <col min="5" max="16384" width="8.75" style="2"/>
  </cols>
  <sheetData>
    <row r="1" spans="1:4" x14ac:dyDescent="0.4">
      <c r="A1" s="32" t="s">
        <v>69</v>
      </c>
      <c r="B1" s="32" t="s">
        <v>72</v>
      </c>
      <c r="C1" s="33" t="s">
        <v>37</v>
      </c>
      <c r="D1" s="34" t="s">
        <v>17</v>
      </c>
    </row>
    <row r="2" spans="1:4" ht="31.5" x14ac:dyDescent="0.4">
      <c r="A2" s="94" t="s">
        <v>68</v>
      </c>
      <c r="B2" s="8" t="s">
        <v>70</v>
      </c>
      <c r="C2" s="30">
        <f>(排出量!C12-排出量!C13)/排出量!C13</f>
        <v>-0.12576323703636191</v>
      </c>
      <c r="D2" s="8" t="s">
        <v>76</v>
      </c>
    </row>
    <row r="3" spans="1:4" x14ac:dyDescent="0.4">
      <c r="A3" s="94"/>
      <c r="B3" s="8" t="s">
        <v>45</v>
      </c>
      <c r="C3" s="30">
        <f>(排出量!C12-排出量!C14)/排出量!C14</f>
        <v>-0.18378286394962989</v>
      </c>
      <c r="D3" s="8" t="s">
        <v>76</v>
      </c>
    </row>
    <row r="4" spans="1:4" x14ac:dyDescent="0.4">
      <c r="A4" s="94"/>
      <c r="B4" s="8" t="s">
        <v>71</v>
      </c>
      <c r="C4" s="30">
        <f>(排出量!C12-排出量!C16)/排出量!C16</f>
        <v>-0.69104669887278591</v>
      </c>
      <c r="D4" s="8" t="s">
        <v>76</v>
      </c>
    </row>
    <row r="5" spans="1:4" ht="31.5" x14ac:dyDescent="0.4">
      <c r="A5" s="94" t="s">
        <v>73</v>
      </c>
      <c r="B5" s="8" t="s">
        <v>70</v>
      </c>
      <c r="C5" s="30">
        <f>(排出量!C5-排出量!C13)/排出量!C13</f>
        <v>-0.39700476928217748</v>
      </c>
      <c r="D5" s="8" t="s">
        <v>77</v>
      </c>
    </row>
    <row r="6" spans="1:4" ht="31.5" x14ac:dyDescent="0.4">
      <c r="A6" s="94"/>
      <c r="B6" s="8" t="s">
        <v>45</v>
      </c>
      <c r="C6" s="30">
        <f>(排出量!C5-排出量!C14)/排出量!C14</f>
        <v>-0.43702317138886532</v>
      </c>
      <c r="D6" s="8" t="s">
        <v>77</v>
      </c>
    </row>
    <row r="7" spans="1:4" ht="31.5" x14ac:dyDescent="0.4">
      <c r="A7" s="94"/>
      <c r="B7" s="8" t="s">
        <v>71</v>
      </c>
      <c r="C7" s="30">
        <f>(排出量!C5-排出量!C16)/排出量!C16</f>
        <v>-0.78690284487385942</v>
      </c>
      <c r="D7" s="8" t="s">
        <v>77</v>
      </c>
    </row>
    <row r="8" spans="1:4" ht="31.5" x14ac:dyDescent="0.4">
      <c r="A8" s="94" t="s">
        <v>75</v>
      </c>
      <c r="B8" s="8" t="s">
        <v>70</v>
      </c>
      <c r="C8" s="30">
        <f>(排出量!C6-排出量!C13)/排出量!C13</f>
        <v>-0.49952914730095083</v>
      </c>
      <c r="D8" s="8" t="s">
        <v>77</v>
      </c>
    </row>
    <row r="9" spans="1:4" ht="31.5" x14ac:dyDescent="0.4">
      <c r="A9" s="94"/>
      <c r="B9" s="8" t="s">
        <v>45</v>
      </c>
      <c r="C9" s="30">
        <f>(排出量!C6-排出量!C14)/排出量!C14</f>
        <v>-0.53274341302929751</v>
      </c>
      <c r="D9" s="8" t="s">
        <v>77</v>
      </c>
    </row>
    <row r="10" spans="1:4" ht="31.5" x14ac:dyDescent="0.4">
      <c r="A10" s="94"/>
      <c r="B10" s="8" t="s">
        <v>71</v>
      </c>
      <c r="C10" s="30">
        <f>(排出量!C6-排出量!C16)/排出量!C16</f>
        <v>-0.82313472893183037</v>
      </c>
      <c r="D10" s="8" t="s">
        <v>77</v>
      </c>
    </row>
    <row r="11" spans="1:4" ht="47.25" x14ac:dyDescent="0.4">
      <c r="A11" s="94" t="s">
        <v>79</v>
      </c>
      <c r="B11" s="8" t="s">
        <v>70</v>
      </c>
      <c r="C11" s="30">
        <f>(排出量!G7-排出量!C13)/排出量!C13</f>
        <v>-0.51168018469576837</v>
      </c>
      <c r="D11" s="8" t="s">
        <v>78</v>
      </c>
    </row>
    <row r="12" spans="1:4" ht="47.25" x14ac:dyDescent="0.4">
      <c r="A12" s="94"/>
      <c r="B12" s="8" t="s">
        <v>45</v>
      </c>
      <c r="C12" s="30">
        <f>(排出量!G7-排出量!C14)/排出量!C14</f>
        <v>-0.54408803426075614</v>
      </c>
      <c r="D12" s="8" t="s">
        <v>78</v>
      </c>
    </row>
    <row r="13" spans="1:4" ht="47.25" x14ac:dyDescent="0.4">
      <c r="A13" s="94"/>
      <c r="B13" s="8" t="s">
        <v>71</v>
      </c>
      <c r="C13" s="30">
        <f>(排出量!G7-排出量!C16)/排出量!C16</f>
        <v>-0.82742887815351585</v>
      </c>
      <c r="D13" s="8" t="s">
        <v>78</v>
      </c>
    </row>
    <row r="14" spans="1:4" ht="31.5" x14ac:dyDescent="0.4">
      <c r="A14" s="94" t="s">
        <v>44</v>
      </c>
      <c r="B14" s="8" t="s">
        <v>70</v>
      </c>
      <c r="C14" s="37">
        <f>(排出量!C9-排出量!C13)/排出量!C13</f>
        <v>3.5116498071022823E-2</v>
      </c>
      <c r="D14" s="8" t="s">
        <v>80</v>
      </c>
    </row>
    <row r="15" spans="1:4" ht="31.5" x14ac:dyDescent="0.4">
      <c r="A15" s="94"/>
      <c r="B15" s="8" t="s">
        <v>45</v>
      </c>
      <c r="C15" s="30">
        <f>(排出量!C9-排出量!C14)/排出量!C14</f>
        <v>-3.3580078845117649E-2</v>
      </c>
      <c r="D15" s="8" t="s">
        <v>80</v>
      </c>
    </row>
    <row r="16" spans="1:4" ht="31.5" x14ac:dyDescent="0.4">
      <c r="A16" s="94"/>
      <c r="B16" s="8" t="s">
        <v>71</v>
      </c>
      <c r="C16" s="30">
        <f>(排出量!C9-排出量!C16)/排出量!C16</f>
        <v>-0.63419216317767046</v>
      </c>
      <c r="D16" s="8" t="s">
        <v>80</v>
      </c>
    </row>
    <row r="17" spans="1:4" ht="47.25" x14ac:dyDescent="0.4">
      <c r="A17" s="94" t="s">
        <v>30</v>
      </c>
      <c r="B17" s="8" t="s">
        <v>70</v>
      </c>
      <c r="C17" s="37">
        <f>(排出量!C22-排出量!C13)/排出量!C13</f>
        <v>0.27165323637480021</v>
      </c>
      <c r="D17" s="8" t="s">
        <v>86</v>
      </c>
    </row>
    <row r="18" spans="1:4" ht="47.25" x14ac:dyDescent="0.4">
      <c r="A18" s="94"/>
      <c r="B18" s="8" t="s">
        <v>45</v>
      </c>
      <c r="C18" s="37">
        <f>(排出量!C22-排出量!C14)/排出量!C14</f>
        <v>0.18725865419388082</v>
      </c>
      <c r="D18" s="8" t="s">
        <v>86</v>
      </c>
    </row>
    <row r="19" spans="1:4" ht="47.25" x14ac:dyDescent="0.4">
      <c r="A19" s="94"/>
      <c r="B19" s="8" t="s">
        <v>71</v>
      </c>
      <c r="C19" s="30">
        <f>(排出量!C22-排出量!C16)/排出量!C16</f>
        <v>-0.55060061311624209</v>
      </c>
      <c r="D19" s="8" t="s">
        <v>86</v>
      </c>
    </row>
    <row r="21" spans="1:4" ht="88.9" customHeight="1" x14ac:dyDescent="0.4">
      <c r="A21" s="77" t="s">
        <v>82</v>
      </c>
      <c r="B21" s="93"/>
      <c r="C21" s="93"/>
      <c r="D21" s="93"/>
    </row>
  </sheetData>
  <mergeCells count="7">
    <mergeCell ref="A21:D21"/>
    <mergeCell ref="A17:A19"/>
    <mergeCell ref="A2:A4"/>
    <mergeCell ref="A5:A7"/>
    <mergeCell ref="A8:A10"/>
    <mergeCell ref="A11:A13"/>
    <mergeCell ref="A14:A16"/>
  </mergeCells>
  <phoneticPr fontId="1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</sheetPr>
  <dimension ref="A1:Q30"/>
  <sheetViews>
    <sheetView topLeftCell="A14" workbookViewId="0">
      <selection activeCell="E3" sqref="E3:G18"/>
    </sheetView>
  </sheetViews>
  <sheetFormatPr defaultRowHeight="18.75" x14ac:dyDescent="0.4"/>
  <cols>
    <col min="5" max="5" width="10" bestFit="1" customWidth="1"/>
    <col min="13" max="13" width="12.75" bestFit="1" customWidth="1"/>
  </cols>
  <sheetData>
    <row r="1" spans="1:17" x14ac:dyDescent="0.4">
      <c r="B1" s="95" t="s">
        <v>90</v>
      </c>
      <c r="C1" s="95"/>
      <c r="D1" s="95" t="s">
        <v>92</v>
      </c>
      <c r="E1" s="95"/>
    </row>
    <row r="2" spans="1:17" x14ac:dyDescent="0.4">
      <c r="A2" t="s">
        <v>89</v>
      </c>
      <c r="B2">
        <v>50.8</v>
      </c>
      <c r="C2" t="s">
        <v>91</v>
      </c>
      <c r="D2" s="38">
        <v>3</v>
      </c>
      <c r="E2" t="s">
        <v>93</v>
      </c>
    </row>
    <row r="3" spans="1:17" x14ac:dyDescent="0.4">
      <c r="A3" t="s">
        <v>102</v>
      </c>
      <c r="B3">
        <v>36.700000000000003</v>
      </c>
      <c r="C3" t="s">
        <v>103</v>
      </c>
      <c r="D3">
        <v>2.4889999999999999</v>
      </c>
      <c r="E3" t="s">
        <v>104</v>
      </c>
    </row>
    <row r="4" spans="1:17" x14ac:dyDescent="0.4">
      <c r="A4" t="s">
        <v>105</v>
      </c>
      <c r="B4">
        <v>3.6</v>
      </c>
      <c r="C4" t="s">
        <v>106</v>
      </c>
      <c r="D4">
        <v>0.54900000000000004</v>
      </c>
      <c r="E4" t="s">
        <v>85</v>
      </c>
    </row>
    <row r="15" spans="1:17" x14ac:dyDescent="0.4">
      <c r="J15" t="s">
        <v>94</v>
      </c>
      <c r="Q15" t="s">
        <v>107</v>
      </c>
    </row>
    <row r="16" spans="1:17" x14ac:dyDescent="0.4">
      <c r="J16" t="s">
        <v>95</v>
      </c>
      <c r="M16">
        <v>10.5</v>
      </c>
      <c r="N16" t="s">
        <v>99</v>
      </c>
      <c r="O16">
        <f>M16/14</f>
        <v>0.75</v>
      </c>
      <c r="P16" t="s">
        <v>98</v>
      </c>
    </row>
    <row r="17" spans="10:16" x14ac:dyDescent="0.4">
      <c r="J17" t="s">
        <v>96</v>
      </c>
      <c r="M17">
        <v>83.6</v>
      </c>
    </row>
    <row r="18" spans="10:16" x14ac:dyDescent="0.4">
      <c r="J18" t="s">
        <v>100</v>
      </c>
      <c r="M18">
        <f>O16*B2*M17/100</f>
        <v>31.851599999999994</v>
      </c>
      <c r="N18" t="s">
        <v>101</v>
      </c>
    </row>
    <row r="19" spans="10:16" x14ac:dyDescent="0.4">
      <c r="J19" t="s">
        <v>111</v>
      </c>
      <c r="M19">
        <f>100/M18</f>
        <v>3.1395597081465301</v>
      </c>
      <c r="N19" t="s">
        <v>112</v>
      </c>
    </row>
    <row r="20" spans="10:16" x14ac:dyDescent="0.4">
      <c r="J20" t="s">
        <v>113</v>
      </c>
      <c r="M20">
        <f>O16*M19</f>
        <v>2.3546697811098976</v>
      </c>
      <c r="N20" t="s">
        <v>114</v>
      </c>
    </row>
    <row r="21" spans="10:16" x14ac:dyDescent="0.4">
      <c r="J21" t="s">
        <v>115</v>
      </c>
      <c r="M21">
        <f>D2*M20</f>
        <v>7.0640093433296922</v>
      </c>
    </row>
    <row r="23" spans="10:16" x14ac:dyDescent="0.4">
      <c r="J23" t="s">
        <v>108</v>
      </c>
    </row>
    <row r="24" spans="10:16" x14ac:dyDescent="0.4">
      <c r="J24" t="s">
        <v>95</v>
      </c>
      <c r="M24">
        <v>44.2</v>
      </c>
      <c r="N24" t="s">
        <v>99</v>
      </c>
      <c r="O24">
        <f>M24/14</f>
        <v>3.1571428571428575</v>
      </c>
      <c r="P24" t="s">
        <v>98</v>
      </c>
    </row>
    <row r="25" spans="10:16" x14ac:dyDescent="0.4">
      <c r="J25" t="s">
        <v>96</v>
      </c>
      <c r="M25">
        <v>95</v>
      </c>
    </row>
    <row r="26" spans="10:16" x14ac:dyDescent="0.4">
      <c r="J26" s="39" t="s">
        <v>109</v>
      </c>
      <c r="K26" s="39"/>
      <c r="L26" s="39"/>
      <c r="M26" s="39">
        <v>57</v>
      </c>
      <c r="N26" s="39" t="s">
        <v>110</v>
      </c>
    </row>
    <row r="27" spans="10:16" x14ac:dyDescent="0.4">
      <c r="J27" t="s">
        <v>100</v>
      </c>
      <c r="M27">
        <f>O24*B2*M25/100</f>
        <v>152.36371428571428</v>
      </c>
      <c r="N27" t="s">
        <v>101</v>
      </c>
    </row>
    <row r="28" spans="10:16" x14ac:dyDescent="0.4">
      <c r="J28" t="s">
        <v>111</v>
      </c>
      <c r="M28">
        <f>100/M27</f>
        <v>0.65632424668040579</v>
      </c>
      <c r="N28" t="s">
        <v>112</v>
      </c>
    </row>
    <row r="29" spans="10:16" x14ac:dyDescent="0.4">
      <c r="J29" t="s">
        <v>113</v>
      </c>
      <c r="M29">
        <f>M28*O24</f>
        <v>2.0721094073767099</v>
      </c>
      <c r="N29" t="s">
        <v>114</v>
      </c>
    </row>
    <row r="30" spans="10:16" x14ac:dyDescent="0.4">
      <c r="J30" t="s">
        <v>115</v>
      </c>
      <c r="M30">
        <f>M29*D2</f>
        <v>6.2163282221301301</v>
      </c>
      <c r="P30">
        <f>(M30-M21)/M21*100</f>
        <v>-11.999999999999986</v>
      </c>
    </row>
  </sheetData>
  <mergeCells count="2">
    <mergeCell ref="B1:C1"/>
    <mergeCell ref="D1:E1"/>
  </mergeCells>
  <phoneticPr fontId="1"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J26"/>
  <sheetViews>
    <sheetView workbookViewId="0">
      <selection activeCell="E16" sqref="E16:I16"/>
    </sheetView>
  </sheetViews>
  <sheetFormatPr defaultColWidth="9" defaultRowHeight="15.75" x14ac:dyDescent="0.4"/>
  <cols>
    <col min="1" max="1" width="15.625" style="40" customWidth="1"/>
    <col min="2" max="2" width="18" style="40" customWidth="1"/>
    <col min="3" max="3" width="10.5" style="40" customWidth="1"/>
    <col min="4" max="4" width="10" style="40" customWidth="1"/>
    <col min="5" max="6" width="9" style="40"/>
    <col min="7" max="7" width="14.25" style="40" customWidth="1"/>
    <col min="8" max="9" width="9" style="40"/>
    <col min="10" max="10" width="14.5" style="40" customWidth="1"/>
    <col min="11" max="16384" width="9" style="40"/>
  </cols>
  <sheetData>
    <row r="2" spans="1:10" ht="19.5" x14ac:dyDescent="0.4">
      <c r="A2" s="126"/>
      <c r="B2" s="126"/>
      <c r="C2" s="126"/>
      <c r="D2" s="126"/>
      <c r="E2" s="111" t="s">
        <v>116</v>
      </c>
      <c r="F2" s="112"/>
      <c r="G2" s="113"/>
      <c r="H2" s="124" t="s">
        <v>117</v>
      </c>
      <c r="I2" s="127"/>
      <c r="J2" s="125"/>
    </row>
    <row r="3" spans="1:10" ht="19.5" x14ac:dyDescent="0.4">
      <c r="A3" s="96" t="s">
        <v>118</v>
      </c>
      <c r="B3" s="96"/>
      <c r="C3" s="96"/>
      <c r="D3" s="96"/>
      <c r="E3" s="128" t="s">
        <v>94</v>
      </c>
      <c r="F3" s="129"/>
      <c r="G3" s="130"/>
      <c r="H3" s="131"/>
      <c r="I3" s="132"/>
      <c r="J3" s="133"/>
    </row>
    <row r="4" spans="1:10" ht="21" x14ac:dyDescent="0.4">
      <c r="A4" s="96" t="s">
        <v>129</v>
      </c>
      <c r="B4" s="96"/>
      <c r="C4" s="96"/>
      <c r="D4" s="96"/>
      <c r="E4" s="97">
        <v>83.6</v>
      </c>
      <c r="F4" s="98"/>
      <c r="G4" s="99"/>
      <c r="H4" s="97">
        <v>95</v>
      </c>
      <c r="I4" s="98"/>
      <c r="J4" s="99"/>
    </row>
    <row r="5" spans="1:10" ht="21" x14ac:dyDescent="0.4">
      <c r="A5" s="43" t="s">
        <v>105</v>
      </c>
      <c r="B5" s="118" t="s">
        <v>119</v>
      </c>
      <c r="C5" s="119"/>
      <c r="D5" s="120"/>
      <c r="E5" s="107"/>
      <c r="F5" s="108"/>
      <c r="G5" s="41" t="s">
        <v>120</v>
      </c>
      <c r="H5" s="107"/>
      <c r="I5" s="108"/>
      <c r="J5" s="41" t="s">
        <v>120</v>
      </c>
    </row>
    <row r="6" spans="1:10" ht="21" x14ac:dyDescent="0.4">
      <c r="A6" s="102" t="s">
        <v>121</v>
      </c>
      <c r="B6" s="102" t="s">
        <v>122</v>
      </c>
      <c r="C6" s="124" t="s">
        <v>123</v>
      </c>
      <c r="D6" s="125"/>
      <c r="E6" s="107"/>
      <c r="F6" s="108"/>
      <c r="G6" s="41" t="s">
        <v>132</v>
      </c>
      <c r="H6" s="107"/>
      <c r="I6" s="108"/>
      <c r="J6" s="41" t="s">
        <v>132</v>
      </c>
    </row>
    <row r="7" spans="1:10" ht="21" x14ac:dyDescent="0.4">
      <c r="A7" s="103"/>
      <c r="B7" s="103"/>
      <c r="C7" s="118" t="s">
        <v>131</v>
      </c>
      <c r="D7" s="120"/>
      <c r="E7" s="107">
        <v>10.5</v>
      </c>
      <c r="F7" s="108"/>
      <c r="G7" s="41" t="s">
        <v>110</v>
      </c>
      <c r="H7" s="107">
        <v>44.2</v>
      </c>
      <c r="I7" s="108"/>
      <c r="J7" s="41" t="s">
        <v>110</v>
      </c>
    </row>
    <row r="8" spans="1:10" ht="39.75" customHeight="1" x14ac:dyDescent="0.4">
      <c r="A8" s="104"/>
      <c r="B8" s="103"/>
      <c r="C8" s="109" t="s">
        <v>124</v>
      </c>
      <c r="D8" s="110"/>
      <c r="E8" s="97"/>
      <c r="F8" s="98"/>
      <c r="G8" s="41" t="s">
        <v>132</v>
      </c>
      <c r="H8" s="97"/>
      <c r="I8" s="98"/>
      <c r="J8" s="41" t="s">
        <v>132</v>
      </c>
    </row>
    <row r="9" spans="1:10" ht="21" x14ac:dyDescent="0.4">
      <c r="A9" s="44" t="s">
        <v>102</v>
      </c>
      <c r="B9" s="111" t="s">
        <v>125</v>
      </c>
      <c r="C9" s="112"/>
      <c r="D9" s="113"/>
      <c r="E9" s="97"/>
      <c r="F9" s="98"/>
      <c r="G9" s="42" t="s">
        <v>126</v>
      </c>
      <c r="H9" s="97"/>
      <c r="I9" s="98"/>
      <c r="J9" s="42" t="s">
        <v>126</v>
      </c>
    </row>
    <row r="10" spans="1:10" ht="21" x14ac:dyDescent="0.4">
      <c r="A10" s="102" t="s">
        <v>90</v>
      </c>
      <c r="B10" s="96" t="s">
        <v>130</v>
      </c>
      <c r="C10" s="96"/>
      <c r="D10" s="96"/>
      <c r="E10" s="105">
        <v>3.6</v>
      </c>
      <c r="F10" s="106"/>
      <c r="G10" s="42" t="s">
        <v>106</v>
      </c>
      <c r="H10" s="105">
        <v>3.6</v>
      </c>
      <c r="I10" s="106"/>
      <c r="J10" s="42" t="s">
        <v>106</v>
      </c>
    </row>
    <row r="11" spans="1:10" ht="21" x14ac:dyDescent="0.4">
      <c r="A11" s="103"/>
      <c r="B11" s="96" t="s">
        <v>141</v>
      </c>
      <c r="C11" s="96"/>
      <c r="D11" s="96"/>
      <c r="E11" s="100">
        <v>50.8</v>
      </c>
      <c r="F11" s="101"/>
      <c r="G11" s="42" t="s">
        <v>91</v>
      </c>
      <c r="H11" s="100">
        <v>50.8</v>
      </c>
      <c r="I11" s="101"/>
      <c r="J11" s="42" t="s">
        <v>91</v>
      </c>
    </row>
    <row r="12" spans="1:10" ht="21" x14ac:dyDescent="0.4">
      <c r="A12" s="103"/>
      <c r="B12" s="96" t="s">
        <v>143</v>
      </c>
      <c r="C12" s="96"/>
      <c r="D12" s="96"/>
      <c r="E12" s="114"/>
      <c r="F12" s="115"/>
      <c r="G12" s="42" t="s">
        <v>136</v>
      </c>
      <c r="H12" s="115"/>
      <c r="I12" s="116"/>
      <c r="J12" s="42" t="s">
        <v>136</v>
      </c>
    </row>
    <row r="13" spans="1:10" ht="21" x14ac:dyDescent="0.4">
      <c r="A13" s="104"/>
      <c r="B13" s="111" t="s">
        <v>144</v>
      </c>
      <c r="C13" s="112"/>
      <c r="D13" s="113"/>
      <c r="E13" s="101">
        <v>36.700000000000003</v>
      </c>
      <c r="F13" s="117"/>
      <c r="G13" s="42" t="s">
        <v>103</v>
      </c>
      <c r="H13" s="101">
        <v>36.700000000000003</v>
      </c>
      <c r="I13" s="117"/>
      <c r="J13" s="42" t="s">
        <v>103</v>
      </c>
    </row>
    <row r="14" spans="1:10" ht="21" x14ac:dyDescent="0.4">
      <c r="A14" s="102" t="s">
        <v>92</v>
      </c>
      <c r="B14" s="96" t="s">
        <v>146</v>
      </c>
      <c r="C14" s="96"/>
      <c r="D14" s="96"/>
      <c r="E14" s="105">
        <v>0.54900000000000004</v>
      </c>
      <c r="F14" s="106"/>
      <c r="G14" s="42" t="s">
        <v>133</v>
      </c>
      <c r="H14" s="105">
        <v>0.54900000000000004</v>
      </c>
      <c r="I14" s="106"/>
      <c r="J14" s="42" t="s">
        <v>134</v>
      </c>
    </row>
    <row r="15" spans="1:10" ht="21" x14ac:dyDescent="0.4">
      <c r="A15" s="103"/>
      <c r="B15" s="96" t="s">
        <v>148</v>
      </c>
      <c r="C15" s="96"/>
      <c r="D15" s="96"/>
      <c r="E15" s="114">
        <v>3</v>
      </c>
      <c r="F15" s="115"/>
      <c r="G15" s="42" t="s">
        <v>135</v>
      </c>
      <c r="H15" s="115">
        <v>3</v>
      </c>
      <c r="I15" s="116"/>
      <c r="J15" s="42" t="s">
        <v>135</v>
      </c>
    </row>
    <row r="16" spans="1:10" ht="21" x14ac:dyDescent="0.4">
      <c r="A16" s="103"/>
      <c r="B16" s="96" t="s">
        <v>143</v>
      </c>
      <c r="C16" s="96"/>
      <c r="D16" s="96"/>
      <c r="E16" s="114"/>
      <c r="F16" s="115"/>
      <c r="G16" s="42" t="s">
        <v>136</v>
      </c>
      <c r="H16" s="115"/>
      <c r="I16" s="116"/>
      <c r="J16" s="42" t="s">
        <v>136</v>
      </c>
    </row>
    <row r="17" spans="1:10" ht="21" x14ac:dyDescent="0.4">
      <c r="A17" s="104"/>
      <c r="B17" s="111" t="s">
        <v>127</v>
      </c>
      <c r="C17" s="112"/>
      <c r="D17" s="113"/>
      <c r="E17" s="115">
        <v>2.4900000000000002</v>
      </c>
      <c r="F17" s="116"/>
      <c r="G17" s="42" t="s">
        <v>137</v>
      </c>
      <c r="H17" s="115">
        <v>2.4900000000000002</v>
      </c>
      <c r="I17" s="116"/>
      <c r="J17" s="42" t="s">
        <v>137</v>
      </c>
    </row>
    <row r="18" spans="1:10" ht="38.25" customHeight="1" x14ac:dyDescent="0.4">
      <c r="A18" s="118" t="s">
        <v>150</v>
      </c>
      <c r="B18" s="119"/>
      <c r="C18" s="119"/>
      <c r="D18" s="120"/>
      <c r="E18" s="121">
        <f>(100/((E7/14)*(E4/100)*E11))*(E7/14)*E15</f>
        <v>7.0640093433296913</v>
      </c>
      <c r="F18" s="122"/>
      <c r="G18" s="41" t="s">
        <v>138</v>
      </c>
      <c r="H18" s="121">
        <f>(100/((H7/14)*(H4/100)*H11))*(H7/14)*H15</f>
        <v>6.2163282221301301</v>
      </c>
      <c r="I18" s="122"/>
      <c r="J18" s="41" t="s">
        <v>138</v>
      </c>
    </row>
    <row r="19" spans="1:10" ht="21" x14ac:dyDescent="0.4">
      <c r="A19" s="109" t="s">
        <v>139</v>
      </c>
      <c r="B19" s="123"/>
      <c r="C19" s="123"/>
      <c r="D19" s="110"/>
      <c r="E19" s="97">
        <f>100*(E18-H18)/E18</f>
        <v>11.999999999999975</v>
      </c>
      <c r="F19" s="98"/>
      <c r="G19" s="98"/>
      <c r="H19" s="98"/>
      <c r="I19" s="98"/>
      <c r="J19" s="42" t="s">
        <v>128</v>
      </c>
    </row>
    <row r="21" spans="1:10" x14ac:dyDescent="0.4">
      <c r="A21" s="40" t="s">
        <v>140</v>
      </c>
    </row>
    <row r="22" spans="1:10" x14ac:dyDescent="0.4">
      <c r="A22" s="40" t="s">
        <v>142</v>
      </c>
    </row>
    <row r="23" spans="1:10" x14ac:dyDescent="0.4">
      <c r="A23" s="40" t="s">
        <v>145</v>
      </c>
    </row>
    <row r="24" spans="1:10" x14ac:dyDescent="0.4">
      <c r="A24" s="40" t="s">
        <v>149</v>
      </c>
    </row>
    <row r="25" spans="1:10" x14ac:dyDescent="0.4">
      <c r="A25" s="40" t="s">
        <v>147</v>
      </c>
    </row>
    <row r="26" spans="1:10" x14ac:dyDescent="0.4">
      <c r="A26" s="40" t="s">
        <v>151</v>
      </c>
    </row>
  </sheetData>
  <mergeCells count="57">
    <mergeCell ref="A2:D2"/>
    <mergeCell ref="E2:G2"/>
    <mergeCell ref="H2:J2"/>
    <mergeCell ref="A3:D3"/>
    <mergeCell ref="E3:G3"/>
    <mergeCell ref="H3:J3"/>
    <mergeCell ref="H9:I9"/>
    <mergeCell ref="B5:D5"/>
    <mergeCell ref="E5:F5"/>
    <mergeCell ref="H5:I5"/>
    <mergeCell ref="A6:A8"/>
    <mergeCell ref="B6:B8"/>
    <mergeCell ref="C6:D6"/>
    <mergeCell ref="E6:F6"/>
    <mergeCell ref="H6:I6"/>
    <mergeCell ref="C7:D7"/>
    <mergeCell ref="E7:F7"/>
    <mergeCell ref="A14:A17"/>
    <mergeCell ref="B14:D14"/>
    <mergeCell ref="E14:F14"/>
    <mergeCell ref="H14:I14"/>
    <mergeCell ref="B15:D15"/>
    <mergeCell ref="E15:F15"/>
    <mergeCell ref="H15:I15"/>
    <mergeCell ref="B16:D16"/>
    <mergeCell ref="E16:F16"/>
    <mergeCell ref="H16:I16"/>
    <mergeCell ref="B17:D17"/>
    <mergeCell ref="E17:F17"/>
    <mergeCell ref="H17:I17"/>
    <mergeCell ref="A18:D18"/>
    <mergeCell ref="E18:F18"/>
    <mergeCell ref="H18:I18"/>
    <mergeCell ref="A19:D19"/>
    <mergeCell ref="E19:I19"/>
    <mergeCell ref="B12:D12"/>
    <mergeCell ref="E12:F12"/>
    <mergeCell ref="H12:I12"/>
    <mergeCell ref="B13:D13"/>
    <mergeCell ref="E13:F13"/>
    <mergeCell ref="H13:I13"/>
    <mergeCell ref="A4:D4"/>
    <mergeCell ref="E4:G4"/>
    <mergeCell ref="H4:J4"/>
    <mergeCell ref="E11:F11"/>
    <mergeCell ref="H11:I11"/>
    <mergeCell ref="A10:A13"/>
    <mergeCell ref="B10:D10"/>
    <mergeCell ref="E10:F10"/>
    <mergeCell ref="H10:I10"/>
    <mergeCell ref="B11:D11"/>
    <mergeCell ref="H7:I7"/>
    <mergeCell ref="C8:D8"/>
    <mergeCell ref="E8:F8"/>
    <mergeCell ref="H8:I8"/>
    <mergeCell ref="B9:D9"/>
    <mergeCell ref="E9:F9"/>
  </mergeCells>
  <phoneticPr fontId="1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J14"/>
  <sheetViews>
    <sheetView workbookViewId="0">
      <selection activeCell="E16" sqref="E16:I16"/>
    </sheetView>
  </sheetViews>
  <sheetFormatPr defaultColWidth="9" defaultRowHeight="15.75" x14ac:dyDescent="0.4"/>
  <cols>
    <col min="1" max="1" width="15.625" style="40" customWidth="1"/>
    <col min="2" max="2" width="18" style="40" customWidth="1"/>
    <col min="3" max="3" width="10.5" style="40" customWidth="1"/>
    <col min="4" max="4" width="10" style="40" customWidth="1"/>
    <col min="5" max="6" width="9" style="40"/>
    <col min="7" max="7" width="14.25" style="40" customWidth="1"/>
    <col min="8" max="9" width="9" style="40"/>
    <col min="10" max="10" width="14.5" style="40" customWidth="1"/>
    <col min="11" max="16384" width="9" style="40"/>
  </cols>
  <sheetData>
    <row r="2" spans="1:10" ht="19.5" x14ac:dyDescent="0.4">
      <c r="A2" s="126"/>
      <c r="B2" s="126"/>
      <c r="C2" s="126"/>
      <c r="D2" s="126"/>
      <c r="E2" s="111" t="s">
        <v>116</v>
      </c>
      <c r="F2" s="112"/>
      <c r="G2" s="113"/>
      <c r="H2" s="124" t="s">
        <v>117</v>
      </c>
      <c r="I2" s="127"/>
      <c r="J2" s="125"/>
    </row>
    <row r="3" spans="1:10" ht="36" customHeight="1" x14ac:dyDescent="0.4">
      <c r="A3" s="152" t="s">
        <v>118</v>
      </c>
      <c r="B3" s="152"/>
      <c r="C3" s="152"/>
      <c r="D3" s="152"/>
      <c r="E3" s="128" t="s">
        <v>94</v>
      </c>
      <c r="F3" s="129"/>
      <c r="G3" s="130"/>
      <c r="H3" s="128" t="s">
        <v>108</v>
      </c>
      <c r="I3" s="129"/>
      <c r="J3" s="130"/>
    </row>
    <row r="4" spans="1:10" ht="21" x14ac:dyDescent="0.4">
      <c r="A4" s="152" t="s">
        <v>129</v>
      </c>
      <c r="B4" s="152"/>
      <c r="C4" s="152"/>
      <c r="D4" s="152"/>
      <c r="E4" s="97">
        <v>83.6</v>
      </c>
      <c r="F4" s="98"/>
      <c r="G4" s="99"/>
      <c r="H4" s="97">
        <v>95</v>
      </c>
      <c r="I4" s="98"/>
      <c r="J4" s="99"/>
    </row>
    <row r="5" spans="1:10" ht="21" customHeight="1" x14ac:dyDescent="0.4">
      <c r="A5" s="134" t="s">
        <v>153</v>
      </c>
      <c r="B5" s="135"/>
      <c r="C5" s="135"/>
      <c r="D5" s="136"/>
      <c r="E5" s="107">
        <v>10.5</v>
      </c>
      <c r="F5" s="108"/>
      <c r="G5" s="41" t="s">
        <v>120</v>
      </c>
      <c r="H5" s="107">
        <v>44.2</v>
      </c>
      <c r="I5" s="108"/>
      <c r="J5" s="41" t="s">
        <v>120</v>
      </c>
    </row>
    <row r="6" spans="1:10" ht="21" x14ac:dyDescent="0.4">
      <c r="A6" s="139" t="s">
        <v>152</v>
      </c>
      <c r="B6" s="140"/>
      <c r="C6" s="140"/>
      <c r="D6" s="141"/>
      <c r="E6" s="150">
        <v>50.8</v>
      </c>
      <c r="F6" s="151"/>
      <c r="G6" s="45" t="s">
        <v>91</v>
      </c>
      <c r="H6" s="150">
        <v>50.8</v>
      </c>
      <c r="I6" s="151"/>
      <c r="J6" s="45" t="s">
        <v>91</v>
      </c>
    </row>
    <row r="7" spans="1:10" ht="21" x14ac:dyDescent="0.4">
      <c r="A7" s="139" t="s">
        <v>157</v>
      </c>
      <c r="B7" s="140"/>
      <c r="C7" s="140"/>
      <c r="D7" s="141"/>
      <c r="E7" s="147">
        <v>3</v>
      </c>
      <c r="F7" s="148"/>
      <c r="G7" s="45" t="s">
        <v>161</v>
      </c>
      <c r="H7" s="148">
        <v>3</v>
      </c>
      <c r="I7" s="149"/>
      <c r="J7" s="45" t="s">
        <v>161</v>
      </c>
    </row>
    <row r="8" spans="1:10" ht="38.25" customHeight="1" x14ac:dyDescent="0.4">
      <c r="A8" s="142" t="s">
        <v>158</v>
      </c>
      <c r="B8" s="143"/>
      <c r="C8" s="143"/>
      <c r="D8" s="144"/>
      <c r="E8" s="145">
        <f>(100/((E5/14)*(E4/100)*E6))*(E5/14)*E7</f>
        <v>7.0640093433296913</v>
      </c>
      <c r="F8" s="146"/>
      <c r="G8" s="46" t="s">
        <v>162</v>
      </c>
      <c r="H8" s="145">
        <f>(100/((H5/14)*(H4/100)*H6))*(H5/14)*H7</f>
        <v>6.2163282221301301</v>
      </c>
      <c r="I8" s="146"/>
      <c r="J8" s="46" t="s">
        <v>162</v>
      </c>
    </row>
    <row r="9" spans="1:10" ht="21" x14ac:dyDescent="0.4">
      <c r="A9" s="134" t="s">
        <v>139</v>
      </c>
      <c r="B9" s="135"/>
      <c r="C9" s="135"/>
      <c r="D9" s="136"/>
      <c r="E9" s="137">
        <f>100*(E8-H8)/E8</f>
        <v>11.999999999999975</v>
      </c>
      <c r="F9" s="138"/>
      <c r="G9" s="138"/>
      <c r="H9" s="138"/>
      <c r="I9" s="138"/>
      <c r="J9" s="45" t="s">
        <v>128</v>
      </c>
    </row>
    <row r="11" spans="1:10" x14ac:dyDescent="0.4">
      <c r="A11" s="40" t="s">
        <v>171</v>
      </c>
    </row>
    <row r="12" spans="1:10" x14ac:dyDescent="0.4">
      <c r="A12" s="40" t="s">
        <v>142</v>
      </c>
    </row>
    <row r="13" spans="1:10" x14ac:dyDescent="0.4">
      <c r="A13" s="40" t="s">
        <v>159</v>
      </c>
    </row>
    <row r="14" spans="1:10" x14ac:dyDescent="0.4">
      <c r="A14" s="40" t="s">
        <v>160</v>
      </c>
    </row>
  </sheetData>
  <mergeCells count="23">
    <mergeCell ref="A4:D4"/>
    <mergeCell ref="E4:G4"/>
    <mergeCell ref="H4:J4"/>
    <mergeCell ref="A2:D2"/>
    <mergeCell ref="E2:G2"/>
    <mergeCell ref="H2:J2"/>
    <mergeCell ref="A3:D3"/>
    <mergeCell ref="E3:G3"/>
    <mergeCell ref="H3:J3"/>
    <mergeCell ref="A9:D9"/>
    <mergeCell ref="E9:I9"/>
    <mergeCell ref="A6:D6"/>
    <mergeCell ref="A7:D7"/>
    <mergeCell ref="A5:D5"/>
    <mergeCell ref="A8:D8"/>
    <mergeCell ref="E8:F8"/>
    <mergeCell ref="H8:I8"/>
    <mergeCell ref="E7:F7"/>
    <mergeCell ref="H7:I7"/>
    <mergeCell ref="H6:I6"/>
    <mergeCell ref="E6:F6"/>
    <mergeCell ref="E5:F5"/>
    <mergeCell ref="H5:I5"/>
  </mergeCells>
  <phoneticPr fontId="1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J18"/>
  <sheetViews>
    <sheetView workbookViewId="0">
      <selection activeCell="E16" sqref="E16:I16"/>
    </sheetView>
  </sheetViews>
  <sheetFormatPr defaultColWidth="9" defaultRowHeight="15.75" x14ac:dyDescent="0.4"/>
  <cols>
    <col min="1" max="1" width="15.625" style="40" customWidth="1"/>
    <col min="2" max="2" width="18" style="40" customWidth="1"/>
    <col min="3" max="3" width="10.5" style="40" customWidth="1"/>
    <col min="4" max="4" width="10" style="40" customWidth="1"/>
    <col min="5" max="6" width="9" style="40"/>
    <col min="7" max="7" width="14.25" style="40" customWidth="1"/>
    <col min="8" max="9" width="9" style="40"/>
    <col min="10" max="10" width="14.5" style="40" customWidth="1"/>
    <col min="11" max="16384" width="9" style="40"/>
  </cols>
  <sheetData>
    <row r="2" spans="1:10" ht="19.5" x14ac:dyDescent="0.4">
      <c r="A2" s="126"/>
      <c r="B2" s="126"/>
      <c r="C2" s="126"/>
      <c r="D2" s="126"/>
      <c r="E2" s="111" t="s">
        <v>116</v>
      </c>
      <c r="F2" s="112"/>
      <c r="G2" s="113"/>
      <c r="H2" s="124" t="s">
        <v>117</v>
      </c>
      <c r="I2" s="127"/>
      <c r="J2" s="125"/>
    </row>
    <row r="3" spans="1:10" ht="36" customHeight="1" x14ac:dyDescent="0.4">
      <c r="A3" s="152" t="s">
        <v>118</v>
      </c>
      <c r="B3" s="152"/>
      <c r="C3" s="152"/>
      <c r="D3" s="152"/>
      <c r="E3" s="128" t="s">
        <v>94</v>
      </c>
      <c r="F3" s="129"/>
      <c r="G3" s="130"/>
      <c r="H3" s="131" t="s">
        <v>168</v>
      </c>
      <c r="I3" s="132"/>
      <c r="J3" s="133"/>
    </row>
    <row r="4" spans="1:10" ht="21" x14ac:dyDescent="0.4">
      <c r="A4" s="152" t="s">
        <v>190</v>
      </c>
      <c r="B4" s="152"/>
      <c r="C4" s="152"/>
      <c r="D4" s="152"/>
      <c r="E4" s="97">
        <v>83.6</v>
      </c>
      <c r="F4" s="98"/>
      <c r="G4" s="99"/>
      <c r="H4" s="97">
        <v>3.8</v>
      </c>
      <c r="I4" s="98"/>
      <c r="J4" s="99"/>
    </row>
    <row r="5" spans="1:10" ht="21" x14ac:dyDescent="0.4">
      <c r="A5" s="155" t="s">
        <v>187</v>
      </c>
      <c r="B5" s="142" t="s">
        <v>119</v>
      </c>
      <c r="C5" s="143"/>
      <c r="D5" s="144"/>
      <c r="E5" s="107" t="s">
        <v>170</v>
      </c>
      <c r="F5" s="108"/>
      <c r="G5" s="41" t="s">
        <v>120</v>
      </c>
      <c r="H5" s="107">
        <v>10</v>
      </c>
      <c r="I5" s="108"/>
      <c r="J5" s="41" t="s">
        <v>120</v>
      </c>
    </row>
    <row r="6" spans="1:10" ht="21" x14ac:dyDescent="0.4">
      <c r="A6" s="159"/>
      <c r="B6" s="139" t="s">
        <v>186</v>
      </c>
      <c r="C6" s="140"/>
      <c r="D6" s="141"/>
      <c r="E6" s="107">
        <v>10.5</v>
      </c>
      <c r="F6" s="108"/>
      <c r="G6" s="41" t="s">
        <v>120</v>
      </c>
      <c r="H6" s="107" t="s">
        <v>170</v>
      </c>
      <c r="I6" s="108"/>
      <c r="J6" s="41" t="s">
        <v>120</v>
      </c>
    </row>
    <row r="7" spans="1:10" ht="21" x14ac:dyDescent="0.4">
      <c r="A7" s="155" t="s">
        <v>90</v>
      </c>
      <c r="B7" s="152" t="s">
        <v>130</v>
      </c>
      <c r="C7" s="152"/>
      <c r="D7" s="152"/>
      <c r="E7" s="157">
        <v>3.6</v>
      </c>
      <c r="F7" s="158"/>
      <c r="G7" s="45" t="s">
        <v>106</v>
      </c>
      <c r="H7" s="157">
        <v>3.6</v>
      </c>
      <c r="I7" s="158"/>
      <c r="J7" s="45" t="s">
        <v>106</v>
      </c>
    </row>
    <row r="8" spans="1:10" ht="21" x14ac:dyDescent="0.4">
      <c r="A8" s="156"/>
      <c r="B8" s="152" t="s">
        <v>165</v>
      </c>
      <c r="C8" s="152"/>
      <c r="D8" s="152"/>
      <c r="E8" s="150">
        <v>50.8</v>
      </c>
      <c r="F8" s="151"/>
      <c r="G8" s="45" t="s">
        <v>91</v>
      </c>
      <c r="H8" s="150">
        <v>50.8</v>
      </c>
      <c r="I8" s="151"/>
      <c r="J8" s="45" t="s">
        <v>91</v>
      </c>
    </row>
    <row r="9" spans="1:10" ht="21" x14ac:dyDescent="0.4">
      <c r="A9" s="155" t="s">
        <v>92</v>
      </c>
      <c r="B9" s="152" t="s">
        <v>169</v>
      </c>
      <c r="C9" s="152"/>
      <c r="D9" s="152"/>
      <c r="E9" s="157">
        <v>0.54900000000000004</v>
      </c>
      <c r="F9" s="158"/>
      <c r="G9" s="45" t="s">
        <v>133</v>
      </c>
      <c r="H9" s="157">
        <v>0.54900000000000004</v>
      </c>
      <c r="I9" s="158"/>
      <c r="J9" s="45" t="s">
        <v>134</v>
      </c>
    </row>
    <row r="10" spans="1:10" ht="21" x14ac:dyDescent="0.4">
      <c r="A10" s="156"/>
      <c r="B10" s="152" t="s">
        <v>166</v>
      </c>
      <c r="C10" s="152"/>
      <c r="D10" s="152"/>
      <c r="E10" s="147">
        <v>3</v>
      </c>
      <c r="F10" s="148"/>
      <c r="G10" s="45" t="s">
        <v>161</v>
      </c>
      <c r="H10" s="148">
        <v>3</v>
      </c>
      <c r="I10" s="149"/>
      <c r="J10" s="45" t="s">
        <v>161</v>
      </c>
    </row>
    <row r="11" spans="1:10" ht="38.25" customHeight="1" x14ac:dyDescent="0.4">
      <c r="A11" s="142" t="s">
        <v>156</v>
      </c>
      <c r="B11" s="143"/>
      <c r="C11" s="143"/>
      <c r="D11" s="144"/>
      <c r="E11" s="145">
        <f>(100/((E6/14)*(E4/100)*E8))*(E6/14)*E10</f>
        <v>7.0640093433296913</v>
      </c>
      <c r="F11" s="146"/>
      <c r="G11" s="46" t="s">
        <v>162</v>
      </c>
      <c r="H11" s="145">
        <f>(100/((H5)*(H4)*H7))*(H5)*H9</f>
        <v>4.0131578947368416</v>
      </c>
      <c r="I11" s="146"/>
      <c r="J11" s="46" t="s">
        <v>162</v>
      </c>
    </row>
    <row r="12" spans="1:10" ht="34.15" customHeight="1" x14ac:dyDescent="0.4">
      <c r="A12" s="134" t="s">
        <v>139</v>
      </c>
      <c r="B12" s="135"/>
      <c r="C12" s="135"/>
      <c r="D12" s="136"/>
      <c r="E12" s="153">
        <f>100*(E11-H11)/E11</f>
        <v>43.188666666666677</v>
      </c>
      <c r="F12" s="154"/>
      <c r="G12" s="154"/>
      <c r="H12" s="154"/>
      <c r="I12" s="154"/>
      <c r="J12" s="45" t="s">
        <v>128</v>
      </c>
    </row>
    <row r="14" spans="1:10" x14ac:dyDescent="0.4">
      <c r="A14" s="40" t="s">
        <v>171</v>
      </c>
    </row>
    <row r="15" spans="1:10" x14ac:dyDescent="0.4">
      <c r="A15" s="40" t="s">
        <v>142</v>
      </c>
    </row>
    <row r="16" spans="1:10" x14ac:dyDescent="0.4">
      <c r="A16" s="40" t="s">
        <v>189</v>
      </c>
    </row>
    <row r="17" spans="1:1" x14ac:dyDescent="0.4">
      <c r="A17" s="40" t="s">
        <v>154</v>
      </c>
    </row>
    <row r="18" spans="1:1" x14ac:dyDescent="0.4">
      <c r="A18" s="40" t="s">
        <v>155</v>
      </c>
    </row>
  </sheetData>
  <mergeCells count="35">
    <mergeCell ref="A2:D2"/>
    <mergeCell ref="E2:G2"/>
    <mergeCell ref="H2:J2"/>
    <mergeCell ref="A3:D3"/>
    <mergeCell ref="E3:G3"/>
    <mergeCell ref="H3:J3"/>
    <mergeCell ref="A4:D4"/>
    <mergeCell ref="E4:G4"/>
    <mergeCell ref="H4:J4"/>
    <mergeCell ref="B5:D5"/>
    <mergeCell ref="E5:F5"/>
    <mergeCell ref="H5:I5"/>
    <mergeCell ref="A5:A6"/>
    <mergeCell ref="E7:F7"/>
    <mergeCell ref="H7:I7"/>
    <mergeCell ref="B8:D8"/>
    <mergeCell ref="E8:F8"/>
    <mergeCell ref="E6:F6"/>
    <mergeCell ref="H6:I6"/>
    <mergeCell ref="A12:D12"/>
    <mergeCell ref="E12:I12"/>
    <mergeCell ref="B6:D6"/>
    <mergeCell ref="A11:D11"/>
    <mergeCell ref="E11:F11"/>
    <mergeCell ref="H11:I11"/>
    <mergeCell ref="A9:A10"/>
    <mergeCell ref="B9:D9"/>
    <mergeCell ref="E9:F9"/>
    <mergeCell ref="H9:I9"/>
    <mergeCell ref="B10:D10"/>
    <mergeCell ref="E10:F10"/>
    <mergeCell ref="H10:I10"/>
    <mergeCell ref="H8:I8"/>
    <mergeCell ref="A7:A8"/>
    <mergeCell ref="B7:D7"/>
  </mergeCells>
  <phoneticPr fontId="1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J18"/>
  <sheetViews>
    <sheetView workbookViewId="0">
      <selection activeCell="E16" sqref="E16:I16"/>
    </sheetView>
  </sheetViews>
  <sheetFormatPr defaultColWidth="9" defaultRowHeight="15.75" x14ac:dyDescent="0.4"/>
  <cols>
    <col min="1" max="1" width="15.625" style="40" customWidth="1"/>
    <col min="2" max="2" width="18" style="40" customWidth="1"/>
    <col min="3" max="3" width="10.5" style="40" customWidth="1"/>
    <col min="4" max="4" width="10" style="40" customWidth="1"/>
    <col min="5" max="6" width="9" style="40"/>
    <col min="7" max="7" width="14.25" style="40" customWidth="1"/>
    <col min="8" max="9" width="9" style="40"/>
    <col min="10" max="10" width="14.5" style="40" customWidth="1"/>
    <col min="11" max="16384" width="9" style="40"/>
  </cols>
  <sheetData>
    <row r="2" spans="1:10" ht="19.5" x14ac:dyDescent="0.4">
      <c r="A2" s="126"/>
      <c r="B2" s="126"/>
      <c r="C2" s="126"/>
      <c r="D2" s="126"/>
      <c r="E2" s="111" t="s">
        <v>116</v>
      </c>
      <c r="F2" s="112"/>
      <c r="G2" s="113"/>
      <c r="H2" s="124" t="s">
        <v>117</v>
      </c>
      <c r="I2" s="127"/>
      <c r="J2" s="125"/>
    </row>
    <row r="3" spans="1:10" ht="36" customHeight="1" x14ac:dyDescent="0.4">
      <c r="A3" s="152" t="s">
        <v>118</v>
      </c>
      <c r="B3" s="152"/>
      <c r="C3" s="152"/>
      <c r="D3" s="152"/>
      <c r="E3" s="128" t="s">
        <v>94</v>
      </c>
      <c r="F3" s="129"/>
      <c r="G3" s="130"/>
      <c r="H3" s="131" t="s">
        <v>163</v>
      </c>
      <c r="I3" s="132"/>
      <c r="J3" s="133"/>
    </row>
    <row r="4" spans="1:10" ht="21" x14ac:dyDescent="0.4">
      <c r="A4" s="152" t="s">
        <v>129</v>
      </c>
      <c r="B4" s="152"/>
      <c r="C4" s="152"/>
      <c r="D4" s="152"/>
      <c r="E4" s="97">
        <v>83.6</v>
      </c>
      <c r="F4" s="98"/>
      <c r="G4" s="99"/>
      <c r="H4" s="97">
        <v>91.4</v>
      </c>
      <c r="I4" s="98"/>
      <c r="J4" s="99"/>
    </row>
    <row r="5" spans="1:10" ht="21" customHeight="1" x14ac:dyDescent="0.4">
      <c r="A5" s="155" t="s">
        <v>164</v>
      </c>
      <c r="B5" s="134" t="s">
        <v>131</v>
      </c>
      <c r="C5" s="135"/>
      <c r="D5" s="136"/>
      <c r="E5" s="107">
        <v>10.5</v>
      </c>
      <c r="F5" s="108"/>
      <c r="G5" s="41" t="s">
        <v>120</v>
      </c>
      <c r="H5" s="107" t="s">
        <v>170</v>
      </c>
      <c r="I5" s="108"/>
      <c r="J5" s="41" t="s">
        <v>97</v>
      </c>
    </row>
    <row r="6" spans="1:10" ht="21" x14ac:dyDescent="0.4">
      <c r="A6" s="159"/>
      <c r="B6" s="139" t="s">
        <v>102</v>
      </c>
      <c r="C6" s="140"/>
      <c r="D6" s="141"/>
      <c r="E6" s="97" t="s">
        <v>170</v>
      </c>
      <c r="F6" s="98"/>
      <c r="G6" s="42" t="s">
        <v>126</v>
      </c>
      <c r="H6" s="97">
        <v>6.45</v>
      </c>
      <c r="I6" s="98"/>
      <c r="J6" s="42" t="s">
        <v>126</v>
      </c>
    </row>
    <row r="7" spans="1:10" ht="21" x14ac:dyDescent="0.4">
      <c r="A7" s="155" t="s">
        <v>90</v>
      </c>
      <c r="B7" s="152" t="s">
        <v>165</v>
      </c>
      <c r="C7" s="152"/>
      <c r="D7" s="152"/>
      <c r="E7" s="150">
        <v>50.8</v>
      </c>
      <c r="F7" s="151"/>
      <c r="G7" s="45" t="s">
        <v>91</v>
      </c>
      <c r="H7" s="150">
        <v>50.8</v>
      </c>
      <c r="I7" s="151"/>
      <c r="J7" s="45" t="s">
        <v>91</v>
      </c>
    </row>
    <row r="8" spans="1:10" ht="21" x14ac:dyDescent="0.4">
      <c r="A8" s="159"/>
      <c r="B8" s="139" t="s">
        <v>144</v>
      </c>
      <c r="C8" s="140"/>
      <c r="D8" s="141"/>
      <c r="E8" s="151">
        <v>36.700000000000003</v>
      </c>
      <c r="F8" s="160"/>
      <c r="G8" s="45" t="s">
        <v>103</v>
      </c>
      <c r="H8" s="151">
        <v>36.700000000000003</v>
      </c>
      <c r="I8" s="160"/>
      <c r="J8" s="45" t="s">
        <v>103</v>
      </c>
    </row>
    <row r="9" spans="1:10" ht="21" x14ac:dyDescent="0.4">
      <c r="A9" s="155" t="s">
        <v>92</v>
      </c>
      <c r="B9" s="152" t="s">
        <v>166</v>
      </c>
      <c r="C9" s="152"/>
      <c r="D9" s="152"/>
      <c r="E9" s="147">
        <v>3</v>
      </c>
      <c r="F9" s="148"/>
      <c r="G9" s="45" t="s">
        <v>161</v>
      </c>
      <c r="H9" s="148">
        <v>3</v>
      </c>
      <c r="I9" s="149"/>
      <c r="J9" s="45" t="s">
        <v>161</v>
      </c>
    </row>
    <row r="10" spans="1:10" ht="21" x14ac:dyDescent="0.4">
      <c r="A10" s="159"/>
      <c r="B10" s="139" t="s">
        <v>167</v>
      </c>
      <c r="C10" s="140"/>
      <c r="D10" s="141"/>
      <c r="E10" s="148">
        <v>2.4900000000000002</v>
      </c>
      <c r="F10" s="149"/>
      <c r="G10" s="45" t="s">
        <v>137</v>
      </c>
      <c r="H10" s="148">
        <v>2.4900000000000002</v>
      </c>
      <c r="I10" s="149"/>
      <c r="J10" s="45" t="s">
        <v>137</v>
      </c>
    </row>
    <row r="11" spans="1:10" ht="38.25" customHeight="1" x14ac:dyDescent="0.4">
      <c r="A11" s="142" t="s">
        <v>156</v>
      </c>
      <c r="B11" s="143"/>
      <c r="C11" s="143"/>
      <c r="D11" s="144"/>
      <c r="E11" s="145">
        <f>(100/((E5/14)*(E4/100)*E7))*(E5/14)*E9</f>
        <v>7.0640093433296913</v>
      </c>
      <c r="F11" s="146"/>
      <c r="G11" s="46" t="s">
        <v>162</v>
      </c>
      <c r="H11" s="145">
        <f>(100/((H6)*(H4/100)*H8))*(H6)*H10</f>
        <v>7.4231303549389143</v>
      </c>
      <c r="I11" s="146"/>
      <c r="J11" s="46" t="s">
        <v>162</v>
      </c>
    </row>
    <row r="12" spans="1:10" ht="21" x14ac:dyDescent="0.4">
      <c r="A12" s="134" t="s">
        <v>139</v>
      </c>
      <c r="B12" s="135"/>
      <c r="C12" s="135"/>
      <c r="D12" s="136"/>
      <c r="E12" s="153">
        <f>100*(E11-H11)/E11</f>
        <v>-5.0838128059432552</v>
      </c>
      <c r="F12" s="154"/>
      <c r="G12" s="154"/>
      <c r="H12" s="154"/>
      <c r="I12" s="154"/>
      <c r="J12" s="45" t="s">
        <v>128</v>
      </c>
    </row>
    <row r="14" spans="1:10" x14ac:dyDescent="0.4">
      <c r="A14" s="40" t="s">
        <v>171</v>
      </c>
    </row>
    <row r="15" spans="1:10" x14ac:dyDescent="0.4">
      <c r="A15" s="40" t="s">
        <v>142</v>
      </c>
    </row>
    <row r="16" spans="1:10" x14ac:dyDescent="0.4">
      <c r="A16" s="40" t="s">
        <v>145</v>
      </c>
    </row>
    <row r="17" spans="1:1" x14ac:dyDescent="0.4">
      <c r="A17" s="40" t="s">
        <v>154</v>
      </c>
    </row>
    <row r="18" spans="1:1" x14ac:dyDescent="0.4">
      <c r="A18" s="40" t="s">
        <v>155</v>
      </c>
    </row>
  </sheetData>
  <mergeCells count="35">
    <mergeCell ref="A2:D2"/>
    <mergeCell ref="E2:G2"/>
    <mergeCell ref="H2:J2"/>
    <mergeCell ref="A3:D3"/>
    <mergeCell ref="E3:G3"/>
    <mergeCell ref="H3:J3"/>
    <mergeCell ref="E5:F5"/>
    <mergeCell ref="H5:I5"/>
    <mergeCell ref="A4:D4"/>
    <mergeCell ref="E4:G4"/>
    <mergeCell ref="H4:J4"/>
    <mergeCell ref="B8:D8"/>
    <mergeCell ref="E8:F8"/>
    <mergeCell ref="H8:I8"/>
    <mergeCell ref="B6:D6"/>
    <mergeCell ref="E6:F6"/>
    <mergeCell ref="H6:I6"/>
    <mergeCell ref="B7:D7"/>
    <mergeCell ref="E7:F7"/>
    <mergeCell ref="A12:D12"/>
    <mergeCell ref="E12:I12"/>
    <mergeCell ref="A7:A8"/>
    <mergeCell ref="A9:A10"/>
    <mergeCell ref="A5:A6"/>
    <mergeCell ref="B5:D5"/>
    <mergeCell ref="B10:D10"/>
    <mergeCell ref="E10:F10"/>
    <mergeCell ref="H10:I10"/>
    <mergeCell ref="A11:D11"/>
    <mergeCell ref="E11:F11"/>
    <mergeCell ref="H11:I11"/>
    <mergeCell ref="B9:D9"/>
    <mergeCell ref="E9:F9"/>
    <mergeCell ref="H9:I9"/>
    <mergeCell ref="H7:I7"/>
  </mergeCells>
  <phoneticPr fontId="1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P22"/>
  <sheetViews>
    <sheetView zoomScale="85" zoomScaleNormal="85" workbookViewId="0">
      <selection activeCell="E16" sqref="E16:I16"/>
    </sheetView>
  </sheetViews>
  <sheetFormatPr defaultColWidth="9" defaultRowHeight="15.75" x14ac:dyDescent="0.4"/>
  <cols>
    <col min="1" max="1" width="15.625" style="40" customWidth="1"/>
    <col min="2" max="2" width="18" style="40" customWidth="1"/>
    <col min="3" max="3" width="10.5" style="40" customWidth="1"/>
    <col min="4" max="4" width="10" style="40" customWidth="1"/>
    <col min="5" max="6" width="9" style="40"/>
    <col min="7" max="7" width="14.25" style="40" customWidth="1"/>
    <col min="8" max="9" width="9" style="40"/>
    <col min="10" max="10" width="14.25" style="40" customWidth="1"/>
    <col min="11" max="12" width="9" style="40"/>
    <col min="13" max="13" width="14.5" style="40" customWidth="1"/>
    <col min="14" max="15" width="9" style="40"/>
    <col min="16" max="16" width="14.5" style="40" customWidth="1"/>
    <col min="17" max="17" width="9" style="40"/>
    <col min="18" max="18" width="10.75" style="40" bestFit="1" customWidth="1"/>
    <col min="19" max="16384" width="9" style="40"/>
  </cols>
  <sheetData>
    <row r="2" spans="1:16" ht="19.5" x14ac:dyDescent="0.4">
      <c r="A2" s="126"/>
      <c r="B2" s="126"/>
      <c r="C2" s="126"/>
      <c r="D2" s="126"/>
      <c r="E2" s="111" t="s">
        <v>116</v>
      </c>
      <c r="F2" s="112"/>
      <c r="G2" s="112"/>
      <c r="H2" s="112"/>
      <c r="I2" s="112"/>
      <c r="J2" s="113"/>
      <c r="K2" s="124" t="s">
        <v>117</v>
      </c>
      <c r="L2" s="127"/>
      <c r="M2" s="125"/>
      <c r="N2" s="124" t="s">
        <v>117</v>
      </c>
      <c r="O2" s="127"/>
      <c r="P2" s="125"/>
    </row>
    <row r="3" spans="1:16" ht="49.5" customHeight="1" x14ac:dyDescent="0.4">
      <c r="A3" s="152" t="s">
        <v>118</v>
      </c>
      <c r="B3" s="152"/>
      <c r="C3" s="152"/>
      <c r="D3" s="152"/>
      <c r="E3" s="128" t="s">
        <v>94</v>
      </c>
      <c r="F3" s="129"/>
      <c r="G3" s="130"/>
      <c r="H3" s="128" t="s">
        <v>172</v>
      </c>
      <c r="I3" s="129"/>
      <c r="J3" s="130"/>
      <c r="K3" s="128" t="s">
        <v>173</v>
      </c>
      <c r="L3" s="129"/>
      <c r="M3" s="130"/>
      <c r="N3" s="128" t="s">
        <v>174</v>
      </c>
      <c r="O3" s="129"/>
      <c r="P3" s="130"/>
    </row>
    <row r="4" spans="1:16" ht="21" x14ac:dyDescent="0.4">
      <c r="A4" s="152" t="s">
        <v>129</v>
      </c>
      <c r="B4" s="152"/>
      <c r="C4" s="152"/>
      <c r="D4" s="152"/>
      <c r="E4" s="97">
        <v>83.6</v>
      </c>
      <c r="F4" s="98"/>
      <c r="G4" s="99"/>
      <c r="H4" s="97">
        <v>100</v>
      </c>
      <c r="I4" s="98"/>
      <c r="J4" s="99"/>
      <c r="K4" s="97">
        <v>95</v>
      </c>
      <c r="L4" s="98"/>
      <c r="M4" s="99"/>
      <c r="N4" s="97" t="s">
        <v>42</v>
      </c>
      <c r="O4" s="98"/>
      <c r="P4" s="99"/>
    </row>
    <row r="5" spans="1:16" ht="21" x14ac:dyDescent="0.4">
      <c r="A5" s="155" t="s">
        <v>164</v>
      </c>
      <c r="B5" s="163" t="s">
        <v>119</v>
      </c>
      <c r="C5" s="163"/>
      <c r="D5" s="163"/>
      <c r="E5" s="107"/>
      <c r="F5" s="108"/>
      <c r="G5" s="41" t="s">
        <v>120</v>
      </c>
      <c r="H5" s="107"/>
      <c r="I5" s="108"/>
      <c r="J5" s="41" t="s">
        <v>120</v>
      </c>
      <c r="K5" s="107"/>
      <c r="L5" s="108"/>
      <c r="M5" s="41" t="s">
        <v>120</v>
      </c>
      <c r="N5" s="107">
        <v>10.43</v>
      </c>
      <c r="O5" s="108"/>
      <c r="P5" s="41" t="s">
        <v>120</v>
      </c>
    </row>
    <row r="6" spans="1:16" ht="21" customHeight="1" x14ac:dyDescent="0.4">
      <c r="A6" s="156"/>
      <c r="B6" s="134" t="s">
        <v>131</v>
      </c>
      <c r="C6" s="135"/>
      <c r="D6" s="136"/>
      <c r="E6" s="107">
        <v>10.5</v>
      </c>
      <c r="F6" s="108"/>
      <c r="G6" s="41" t="s">
        <v>97</v>
      </c>
      <c r="H6" s="107"/>
      <c r="I6" s="108"/>
      <c r="J6" s="41" t="s">
        <v>120</v>
      </c>
      <c r="K6" s="161">
        <v>64.8</v>
      </c>
      <c r="L6" s="162"/>
      <c r="M6" s="41" t="s">
        <v>120</v>
      </c>
      <c r="N6" s="161"/>
      <c r="O6" s="162"/>
      <c r="P6" s="41" t="s">
        <v>120</v>
      </c>
    </row>
    <row r="7" spans="1:16" ht="21" x14ac:dyDescent="0.4">
      <c r="A7" s="159"/>
      <c r="B7" s="152" t="s">
        <v>102</v>
      </c>
      <c r="C7" s="152"/>
      <c r="D7" s="152"/>
      <c r="E7" s="97"/>
      <c r="F7" s="98"/>
      <c r="G7" s="42" t="s">
        <v>126</v>
      </c>
      <c r="H7" s="97">
        <v>0.24</v>
      </c>
      <c r="I7" s="98"/>
      <c r="J7" s="42" t="s">
        <v>126</v>
      </c>
      <c r="K7" s="97"/>
      <c r="L7" s="98"/>
      <c r="M7" s="42" t="s">
        <v>126</v>
      </c>
      <c r="N7" s="97"/>
      <c r="O7" s="98"/>
      <c r="P7" s="42" t="s">
        <v>126</v>
      </c>
    </row>
    <row r="8" spans="1:16" ht="21" x14ac:dyDescent="0.4">
      <c r="A8" s="155" t="s">
        <v>90</v>
      </c>
      <c r="B8" s="152" t="s">
        <v>130</v>
      </c>
      <c r="C8" s="152"/>
      <c r="D8" s="152"/>
      <c r="E8" s="157">
        <v>3.6</v>
      </c>
      <c r="F8" s="158"/>
      <c r="G8" s="45" t="s">
        <v>106</v>
      </c>
      <c r="H8" s="157">
        <v>3.6</v>
      </c>
      <c r="I8" s="158"/>
      <c r="J8" s="45" t="s">
        <v>106</v>
      </c>
      <c r="K8" s="157">
        <v>3.6</v>
      </c>
      <c r="L8" s="158"/>
      <c r="M8" s="45" t="s">
        <v>106</v>
      </c>
      <c r="N8" s="157">
        <v>3.6</v>
      </c>
      <c r="O8" s="158"/>
      <c r="P8" s="45" t="s">
        <v>106</v>
      </c>
    </row>
    <row r="9" spans="1:16" ht="21" x14ac:dyDescent="0.4">
      <c r="A9" s="156"/>
      <c r="B9" s="152" t="s">
        <v>165</v>
      </c>
      <c r="C9" s="152"/>
      <c r="D9" s="152"/>
      <c r="E9" s="150">
        <v>50.8</v>
      </c>
      <c r="F9" s="151"/>
      <c r="G9" s="45" t="s">
        <v>91</v>
      </c>
      <c r="H9" s="150">
        <v>50.8</v>
      </c>
      <c r="I9" s="151"/>
      <c r="J9" s="45" t="s">
        <v>91</v>
      </c>
      <c r="K9" s="150">
        <v>50.8</v>
      </c>
      <c r="L9" s="151"/>
      <c r="M9" s="45" t="s">
        <v>91</v>
      </c>
      <c r="N9" s="150">
        <v>50.8</v>
      </c>
      <c r="O9" s="151"/>
      <c r="P9" s="45" t="s">
        <v>91</v>
      </c>
    </row>
    <row r="10" spans="1:16" ht="21" x14ac:dyDescent="0.4">
      <c r="A10" s="159"/>
      <c r="B10" s="139" t="s">
        <v>144</v>
      </c>
      <c r="C10" s="140"/>
      <c r="D10" s="141"/>
      <c r="E10" s="151">
        <v>36.700000000000003</v>
      </c>
      <c r="F10" s="160"/>
      <c r="G10" s="45" t="s">
        <v>103</v>
      </c>
      <c r="H10" s="151">
        <v>36.700000000000003</v>
      </c>
      <c r="I10" s="160"/>
      <c r="J10" s="45" t="s">
        <v>103</v>
      </c>
      <c r="K10" s="151">
        <v>36.700000000000003</v>
      </c>
      <c r="L10" s="160"/>
      <c r="M10" s="45" t="s">
        <v>103</v>
      </c>
      <c r="N10" s="151">
        <v>36.700000000000003</v>
      </c>
      <c r="O10" s="160"/>
      <c r="P10" s="45" t="s">
        <v>103</v>
      </c>
    </row>
    <row r="11" spans="1:16" ht="21" x14ac:dyDescent="0.4">
      <c r="A11" s="155" t="s">
        <v>92</v>
      </c>
      <c r="B11" s="152" t="s">
        <v>146</v>
      </c>
      <c r="C11" s="152"/>
      <c r="D11" s="152"/>
      <c r="E11" s="157">
        <v>0.54900000000000004</v>
      </c>
      <c r="F11" s="158"/>
      <c r="G11" s="45" t="s">
        <v>133</v>
      </c>
      <c r="H11" s="157">
        <v>0.54900000000000004</v>
      </c>
      <c r="I11" s="158"/>
      <c r="J11" s="45" t="s">
        <v>133</v>
      </c>
      <c r="K11" s="157">
        <v>0.54900000000000004</v>
      </c>
      <c r="L11" s="158"/>
      <c r="M11" s="45" t="s">
        <v>134</v>
      </c>
      <c r="N11" s="157">
        <v>0.54900000000000004</v>
      </c>
      <c r="O11" s="158"/>
      <c r="P11" s="45" t="s">
        <v>134</v>
      </c>
    </row>
    <row r="12" spans="1:16" ht="21" x14ac:dyDescent="0.4">
      <c r="A12" s="156"/>
      <c r="B12" s="152" t="s">
        <v>176</v>
      </c>
      <c r="C12" s="152"/>
      <c r="D12" s="152"/>
      <c r="E12" s="147">
        <v>3</v>
      </c>
      <c r="F12" s="148"/>
      <c r="G12" s="45" t="s">
        <v>161</v>
      </c>
      <c r="H12" s="147">
        <v>3</v>
      </c>
      <c r="I12" s="148"/>
      <c r="J12" s="45" t="s">
        <v>161</v>
      </c>
      <c r="K12" s="148">
        <v>3</v>
      </c>
      <c r="L12" s="149"/>
      <c r="M12" s="45" t="s">
        <v>161</v>
      </c>
      <c r="N12" s="148">
        <v>3</v>
      </c>
      <c r="O12" s="149"/>
      <c r="P12" s="45" t="s">
        <v>161</v>
      </c>
    </row>
    <row r="13" spans="1:16" ht="21" x14ac:dyDescent="0.4">
      <c r="A13" s="159"/>
      <c r="B13" s="139" t="s">
        <v>127</v>
      </c>
      <c r="C13" s="140"/>
      <c r="D13" s="141"/>
      <c r="E13" s="148">
        <v>2.4900000000000002</v>
      </c>
      <c r="F13" s="149"/>
      <c r="G13" s="45" t="s">
        <v>137</v>
      </c>
      <c r="H13" s="148">
        <v>2.4900000000000002</v>
      </c>
      <c r="I13" s="149"/>
      <c r="J13" s="45" t="s">
        <v>137</v>
      </c>
      <c r="K13" s="148">
        <v>2.4900000000000002</v>
      </c>
      <c r="L13" s="149"/>
      <c r="M13" s="45" t="s">
        <v>137</v>
      </c>
      <c r="N13" s="148">
        <v>2.4900000000000002</v>
      </c>
      <c r="O13" s="149"/>
      <c r="P13" s="45" t="s">
        <v>137</v>
      </c>
    </row>
    <row r="14" spans="1:16" ht="38.25" customHeight="1" x14ac:dyDescent="0.4">
      <c r="A14" s="142" t="s">
        <v>150</v>
      </c>
      <c r="B14" s="143"/>
      <c r="C14" s="143"/>
      <c r="D14" s="144"/>
      <c r="E14" s="145">
        <f>(100/((E6/14)*(E4/100)*E9))*(E6/14)*E12</f>
        <v>7.0640093433296913</v>
      </c>
      <c r="F14" s="146"/>
      <c r="G14" s="46" t="s">
        <v>162</v>
      </c>
      <c r="H14" s="145">
        <f>100/(H7*(H4/100)*H10)*H7*H13</f>
        <v>6.784741144414169</v>
      </c>
      <c r="I14" s="146"/>
      <c r="J14" s="46" t="s">
        <v>162</v>
      </c>
      <c r="K14" s="145">
        <f>100/((K6/14)*(K4/100)*K9)*(K6/14)*K12</f>
        <v>6.2163282221301284</v>
      </c>
      <c r="L14" s="146"/>
      <c r="M14" s="46" t="s">
        <v>162</v>
      </c>
      <c r="N14" s="145">
        <f>0.44*N5*N11</f>
        <v>2.5194708000000001</v>
      </c>
      <c r="O14" s="146"/>
      <c r="P14" s="46" t="s">
        <v>162</v>
      </c>
    </row>
    <row r="15" spans="1:16" ht="21" x14ac:dyDescent="0.4">
      <c r="A15" s="134" t="s">
        <v>139</v>
      </c>
      <c r="B15" s="135"/>
      <c r="C15" s="135"/>
      <c r="D15" s="136"/>
      <c r="E15" s="153">
        <f>100*((E14+H14)-(K14+N14))/(E14+H14)</f>
        <v>36.91994790532685</v>
      </c>
      <c r="F15" s="154"/>
      <c r="G15" s="154"/>
      <c r="H15" s="154"/>
      <c r="I15" s="154"/>
      <c r="J15" s="154"/>
      <c r="K15" s="154"/>
      <c r="L15" s="154"/>
      <c r="M15" s="154"/>
      <c r="N15" s="154"/>
      <c r="O15" s="154"/>
      <c r="P15" s="45" t="s">
        <v>128</v>
      </c>
    </row>
    <row r="17" spans="1:13" x14ac:dyDescent="0.4">
      <c r="A17" s="40" t="s">
        <v>171</v>
      </c>
      <c r="L17" s="2"/>
      <c r="M17" s="2"/>
    </row>
    <row r="18" spans="1:13" x14ac:dyDescent="0.4">
      <c r="A18" s="40" t="s">
        <v>142</v>
      </c>
      <c r="L18" s="2"/>
      <c r="M18" s="2"/>
    </row>
    <row r="19" spans="1:13" x14ac:dyDescent="0.4">
      <c r="A19" s="40" t="s">
        <v>145</v>
      </c>
      <c r="L19" s="2"/>
      <c r="M19" s="2"/>
    </row>
    <row r="20" spans="1:13" x14ac:dyDescent="0.4">
      <c r="A20" s="40" t="s">
        <v>188</v>
      </c>
      <c r="L20" s="2"/>
      <c r="M20" s="2"/>
    </row>
    <row r="21" spans="1:13" x14ac:dyDescent="0.4">
      <c r="A21" s="40" t="s">
        <v>147</v>
      </c>
    </row>
    <row r="22" spans="1:13" x14ac:dyDescent="0.4">
      <c r="A22" s="40" t="s">
        <v>151</v>
      </c>
    </row>
  </sheetData>
  <mergeCells count="69">
    <mergeCell ref="A2:D2"/>
    <mergeCell ref="K2:M2"/>
    <mergeCell ref="A3:D3"/>
    <mergeCell ref="E3:G3"/>
    <mergeCell ref="K3:M3"/>
    <mergeCell ref="E2:J2"/>
    <mergeCell ref="A4:D4"/>
    <mergeCell ref="E4:G4"/>
    <mergeCell ref="K4:M4"/>
    <mergeCell ref="B5:D5"/>
    <mergeCell ref="E5:F5"/>
    <mergeCell ref="K5:L5"/>
    <mergeCell ref="A5:A7"/>
    <mergeCell ref="A8:A10"/>
    <mergeCell ref="B8:D8"/>
    <mergeCell ref="E8:F8"/>
    <mergeCell ref="K8:L8"/>
    <mergeCell ref="B9:D9"/>
    <mergeCell ref="E9:F9"/>
    <mergeCell ref="A15:D15"/>
    <mergeCell ref="H3:J3"/>
    <mergeCell ref="H4:J4"/>
    <mergeCell ref="H5:I5"/>
    <mergeCell ref="H6:I6"/>
    <mergeCell ref="H7:I7"/>
    <mergeCell ref="B13:D13"/>
    <mergeCell ref="E13:F13"/>
    <mergeCell ref="A14:D14"/>
    <mergeCell ref="E14:F14"/>
    <mergeCell ref="A11:A13"/>
    <mergeCell ref="B11:D11"/>
    <mergeCell ref="E11:F11"/>
    <mergeCell ref="B12:D12"/>
    <mergeCell ref="E12:F12"/>
    <mergeCell ref="B10:D10"/>
    <mergeCell ref="N2:P2"/>
    <mergeCell ref="N3:P3"/>
    <mergeCell ref="N4:P4"/>
    <mergeCell ref="N5:O5"/>
    <mergeCell ref="E15:O15"/>
    <mergeCell ref="N7:O7"/>
    <mergeCell ref="N8:O8"/>
    <mergeCell ref="N9:O9"/>
    <mergeCell ref="N10:O10"/>
    <mergeCell ref="H13:I13"/>
    <mergeCell ref="H14:I14"/>
    <mergeCell ref="H8:I8"/>
    <mergeCell ref="H9:I9"/>
    <mergeCell ref="H10:I10"/>
    <mergeCell ref="H11:I11"/>
    <mergeCell ref="H12:I12"/>
    <mergeCell ref="K13:L13"/>
    <mergeCell ref="K14:L14"/>
    <mergeCell ref="K11:L11"/>
    <mergeCell ref="K12:L12"/>
    <mergeCell ref="B6:D6"/>
    <mergeCell ref="K9:L9"/>
    <mergeCell ref="E10:F10"/>
    <mergeCell ref="K10:L10"/>
    <mergeCell ref="B7:D7"/>
    <mergeCell ref="E7:F7"/>
    <mergeCell ref="K7:L7"/>
    <mergeCell ref="E6:F6"/>
    <mergeCell ref="K6:L6"/>
    <mergeCell ref="N11:O11"/>
    <mergeCell ref="N12:O12"/>
    <mergeCell ref="N13:O13"/>
    <mergeCell ref="N14:O14"/>
    <mergeCell ref="N6:O6"/>
  </mergeCells>
  <phoneticPr fontId="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15</vt:i4>
      </vt:variant>
      <vt:variant>
        <vt:lpstr>名前付き一覧</vt:lpstr>
      </vt:variant>
      <vt:variant>
        <vt:i4>11</vt:i4>
      </vt:variant>
    </vt:vector>
  </HeadingPairs>
  <TitlesOfParts>
    <vt:vector size="26" baseType="lpstr">
      <vt:lpstr>資料名</vt:lpstr>
      <vt:lpstr>排出量</vt:lpstr>
      <vt:lpstr>削減率</vt:lpstr>
      <vt:lpstr>Sheet1</vt:lpstr>
      <vt:lpstr>計算シート</vt:lpstr>
      <vt:lpstr>計算シート（ｶﾞｽ⇒ｴｺｼﾞｮｰｽﾞ）</vt:lpstr>
      <vt:lpstr>計算シート (ｶﾞｽ→ｴｺｷｭｰﾄ)</vt:lpstr>
      <vt:lpstr>計算シート (ｶﾞｽ⇒ｴｺﾌｨｰﾙ)</vt:lpstr>
      <vt:lpstr>計算シート (ｶﾞｽ⇒ﾊｲﾌﾞﾘｯﾄﾞ)</vt:lpstr>
      <vt:lpstr>計算シート (ｶﾞｽ⇒ｴﾈﾌｧｰﾑ) </vt:lpstr>
      <vt:lpstr>計算シート（ガス給湯器からの入れ替え）</vt:lpstr>
      <vt:lpstr>計算シート（灯油ボイラ―給湯器からの入れ替え）</vt:lpstr>
      <vt:lpstr>計算シート（電気温水器からの入れ替え）</vt:lpstr>
      <vt:lpstr>既存機器</vt:lpstr>
      <vt:lpstr>入替後機器</vt:lpstr>
      <vt:lpstr>既存機器!Print_Area</vt:lpstr>
      <vt:lpstr>'計算シート（ガス給湯器からの入れ替え）'!Print_Area</vt:lpstr>
      <vt:lpstr>'計算シート（電気温水器からの入れ替え）'!Print_Area</vt:lpstr>
      <vt:lpstr>'計算シート（灯油ボイラ―給湯器からの入れ替え）'!Print_Area</vt:lpstr>
      <vt:lpstr>資料名!Print_Area</vt:lpstr>
      <vt:lpstr>入替後機器!Print_Area</vt:lpstr>
      <vt:lpstr>既存機器!Print_Titles</vt:lpstr>
      <vt:lpstr>'計算シート（ガス給湯器からの入れ替え）'!Print_Titles</vt:lpstr>
      <vt:lpstr>'計算シート（電気温水器からの入れ替え）'!Print_Titles</vt:lpstr>
      <vt:lpstr>'計算シート（灯油ボイラ―給湯器からの入れ替え）'!Print_Titles</vt:lpstr>
      <vt:lpstr>入替後機器!Print_Titles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三塚 直美</dc:creator>
  <cp:lastModifiedBy>hayashi-daisuke</cp:lastModifiedBy>
  <cp:lastPrinted>2023-06-29T02:34:54Z</cp:lastPrinted>
  <dcterms:created xsi:type="dcterms:W3CDTF">2023-06-22T08:36:00Z</dcterms:created>
  <dcterms:modified xsi:type="dcterms:W3CDTF">2023-06-30T09:06:35Z</dcterms:modified>
</cp:coreProperties>
</file>