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5DCF8D48-F2C2-4BB3-96BD-D8B86EB65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湯暖房機" sheetId="17" r:id="rId1"/>
    <sheet name="エアコン" sheetId="2" r:id="rId2"/>
    <sheet name="給湯暖房機（記入例）" sheetId="16" r:id="rId3"/>
    <sheet name="エアコン（記入例）" sheetId="18" r:id="rId4"/>
  </sheets>
  <definedNames>
    <definedName name="_xlnm.Print_Area" localSheetId="1">エアコン!$A$1:$J$18</definedName>
    <definedName name="_xlnm.Print_Area" localSheetId="3">'エアコン（記入例）'!$A$1:$J$18</definedName>
    <definedName name="_xlnm.Print_Area" localSheetId="0">給湯暖房機!$A$1:$Q$39</definedName>
    <definedName name="_xlnm.Print_Area" localSheetId="2">'給湯暖房機（記入例）'!$A$1:$Q$39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7" l="1"/>
  <c r="F22" i="17"/>
  <c r="F21" i="17"/>
  <c r="F20" i="17"/>
  <c r="F23" i="17"/>
  <c r="C23" i="17"/>
  <c r="C22" i="17"/>
  <c r="C21" i="17"/>
  <c r="C20" i="17"/>
  <c r="O23" i="17"/>
  <c r="H11" i="18"/>
  <c r="E11" i="18"/>
  <c r="O24" i="17"/>
  <c r="L22" i="17"/>
  <c r="I22" i="17"/>
  <c r="L21" i="17"/>
  <c r="I20" i="17"/>
  <c r="O24" i="16"/>
  <c r="O23" i="16"/>
  <c r="L23" i="16"/>
  <c r="I23" i="16"/>
  <c r="F23" i="16"/>
  <c r="L22" i="16"/>
  <c r="I22" i="16"/>
  <c r="F22" i="16"/>
  <c r="C22" i="16"/>
  <c r="L21" i="16"/>
  <c r="I21" i="16"/>
  <c r="F21" i="16"/>
  <c r="C21" i="16"/>
  <c r="C23" i="16" s="1"/>
  <c r="I20" i="16"/>
  <c r="F20" i="16"/>
  <c r="C20" i="16"/>
  <c r="I23" i="17" l="1"/>
  <c r="L23" i="17"/>
  <c r="L25" i="17" s="1"/>
  <c r="L26" i="17" s="1"/>
  <c r="O25" i="17"/>
  <c r="O26" i="17" s="1"/>
  <c r="O25" i="16"/>
  <c r="O26" i="16" s="1"/>
  <c r="E12" i="18"/>
  <c r="E13" i="18" s="1"/>
  <c r="L25" i="16"/>
  <c r="L26" i="16" s="1"/>
  <c r="F25" i="16"/>
  <c r="F26" i="16" s="1"/>
  <c r="F25" i="17" l="1"/>
  <c r="F26" i="17" s="1"/>
  <c r="C27" i="17" s="1"/>
  <c r="C27" i="16"/>
  <c r="E11" i="2"/>
  <c r="H11" i="2"/>
  <c r="E12" i="2" l="1"/>
  <c r="E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8" authorId="0" shapeId="0" xr:uid="{00000000-0006-0000-0400-000001000000}">
      <text>
        <r>
          <rPr>
            <b/>
            <sz val="8"/>
            <color indexed="81"/>
            <rFont val="Meiryo UI"/>
            <family val="3"/>
            <charset val="128"/>
          </rPr>
          <t>現行機器の性能が分かる場合は【Ａ欄】は空欄で構いません。</t>
        </r>
      </text>
    </comment>
    <comment ref="A9" authorId="0" shapeId="0" xr:uid="{00000000-0006-0000-0400-000002000000}">
      <text>
        <r>
          <rPr>
            <b/>
            <sz val="8"/>
            <color indexed="81"/>
            <rFont val="Meiryo UI"/>
            <family val="3"/>
            <charset val="128"/>
          </rPr>
          <t>％は小数点で記入してください。</t>
        </r>
      </text>
    </comment>
    <comment ref="A10" authorId="0" shapeId="0" xr:uid="{00000000-0006-0000-0400-000003000000}">
      <text>
        <r>
          <rPr>
            <b/>
            <sz val="8"/>
            <color indexed="81"/>
            <rFont val="Meiryo UI"/>
            <family val="3"/>
            <charset val="128"/>
          </rPr>
          <t>％は小数点で記入してください。
※本項目はハイブリッドの場合のみ記入となります。</t>
        </r>
      </text>
    </comment>
    <comment ref="A11" authorId="0" shapeId="0" xr:uid="{00000000-0006-0000-0400-000004000000}">
      <text>
        <r>
          <rPr>
            <b/>
            <sz val="8"/>
            <color indexed="81"/>
            <rFont val="Meiryo UI"/>
            <family val="3"/>
            <charset val="128"/>
          </rPr>
          <t>発電能力はコージェネレーション設備を設置する場合に記入してください。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00000000-0006-0000-0500-000001000000}">
      <text>
        <r>
          <rPr>
            <b/>
            <sz val="8"/>
            <color indexed="81"/>
            <rFont val="MS P ゴシック"/>
            <family val="3"/>
            <charset val="128"/>
          </rPr>
          <t>カタログ等に記載されている対応畳数を記入してください。</t>
        </r>
      </text>
    </comment>
    <comment ref="A9" authorId="0" shapeId="0" xr:uid="{00000000-0006-0000-0500-000002000000}">
      <text>
        <r>
          <rPr>
            <b/>
            <sz val="8"/>
            <color indexed="81"/>
            <rFont val="MS P ゴシック"/>
            <family val="3"/>
            <charset val="128"/>
          </rPr>
          <t>カタログ等に記載されている期間消費電力を記入してください。</t>
        </r>
      </text>
    </comment>
  </commentList>
</comments>
</file>

<file path=xl/sharedStrings.xml><?xml version="1.0" encoding="utf-8"?>
<sst xmlns="http://schemas.openxmlformats.org/spreadsheetml/2006/main" count="249" uniqueCount="87">
  <si>
    <t>既存機器</t>
    <rPh sb="0" eb="4">
      <t>キゾンキキ</t>
    </rPh>
    <phoneticPr fontId="3"/>
  </si>
  <si>
    <t>入替後機器</t>
    <rPh sb="0" eb="1">
      <t>イ</t>
    </rPh>
    <rPh sb="1" eb="2">
      <t>カ</t>
    </rPh>
    <rPh sb="2" eb="3">
      <t>ゴ</t>
    </rPh>
    <rPh sb="3" eb="5">
      <t>キキ</t>
    </rPh>
    <phoneticPr fontId="3"/>
  </si>
  <si>
    <t>暖房</t>
    <phoneticPr fontId="3"/>
  </si>
  <si>
    <t>機器種別</t>
    <rPh sb="0" eb="2">
      <t>キキ</t>
    </rPh>
    <rPh sb="2" eb="4">
      <t>シュベツ</t>
    </rPh>
    <phoneticPr fontId="4"/>
  </si>
  <si>
    <t>発電能力</t>
    <rPh sb="0" eb="4">
      <t>ハツデンノウリョク</t>
    </rPh>
    <phoneticPr fontId="3"/>
  </si>
  <si>
    <t>発電出力</t>
    <rPh sb="0" eb="4">
      <t>ハツデンシュツリョク</t>
    </rPh>
    <phoneticPr fontId="3"/>
  </si>
  <si>
    <t>ガス消費量（LHV）</t>
    <rPh sb="2" eb="5">
      <t>ショウヒリョウ</t>
    </rPh>
    <phoneticPr fontId="3"/>
  </si>
  <si>
    <t>電力</t>
    <rPh sb="0" eb="2">
      <t>デンリョク</t>
    </rPh>
    <phoneticPr fontId="3"/>
  </si>
  <si>
    <t>MJ/kg</t>
    <phoneticPr fontId="3"/>
  </si>
  <si>
    <t>MJ/L</t>
    <phoneticPr fontId="3"/>
  </si>
  <si>
    <t>排出係数</t>
    <rPh sb="0" eb="4">
      <t>ハイシュツケイスウ</t>
    </rPh>
    <phoneticPr fontId="3"/>
  </si>
  <si>
    <r>
      <t>kg‐CO</t>
    </r>
    <r>
      <rPr>
        <vertAlign val="subscript"/>
        <sz val="10.5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/KJ</t>
    </r>
    <phoneticPr fontId="3"/>
  </si>
  <si>
    <r>
      <t>kg‐CO</t>
    </r>
    <r>
      <rPr>
        <vertAlign val="subscript"/>
        <sz val="10.5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/h</t>
    </r>
    <phoneticPr fontId="3"/>
  </si>
  <si>
    <t>％</t>
    <phoneticPr fontId="3"/>
  </si>
  <si>
    <t>は記入してください。</t>
    <rPh sb="1" eb="3">
      <t>キニュウ</t>
    </rPh>
    <phoneticPr fontId="4"/>
  </si>
  <si>
    <t>は▼から選択してください。</t>
    <rPh sb="4" eb="6">
      <t>センタク</t>
    </rPh>
    <phoneticPr fontId="4"/>
  </si>
  <si>
    <t>は自動で入力されます。</t>
    <rPh sb="1" eb="3">
      <t>ジドウ</t>
    </rPh>
    <rPh sb="4" eb="6">
      <t>ニュウリョク</t>
    </rPh>
    <phoneticPr fontId="4"/>
  </si>
  <si>
    <t>%</t>
    <phoneticPr fontId="2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</si>
  <si>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排出量（電気）</t>
    </r>
    <rPh sb="3" eb="6">
      <t>ハイシュツリョウ</t>
    </rPh>
    <rPh sb="7" eb="9">
      <t>デンキ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</si>
  <si>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 （ガス）</t>
    </r>
    <rPh sb="3" eb="6">
      <t>ハイシュツリョウ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</si>
  <si>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排出量（灯油）</t>
    </r>
    <rPh sb="3" eb="6">
      <t>ハイシュツリョウ</t>
    </rPh>
    <rPh sb="7" eb="9">
      <t>トウユ</t>
    </rPh>
    <phoneticPr fontId="3"/>
  </si>
  <si>
    <t>エアコン</t>
    <phoneticPr fontId="3"/>
  </si>
  <si>
    <t>既存機器</t>
    <rPh sb="0" eb="2">
      <t>キゾン</t>
    </rPh>
    <rPh sb="2" eb="4">
      <t>キキ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</si>
  <si>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削減効果</t>
    </r>
    <rPh sb="3" eb="5">
      <t>サクゲン</t>
    </rPh>
    <rPh sb="5" eb="7">
      <t>コウカ</t>
    </rPh>
    <phoneticPr fontId="3"/>
  </si>
  <si>
    <r>
      <t>kg‐CO</t>
    </r>
    <r>
      <rPr>
        <vertAlign val="subscript"/>
        <sz val="10.5"/>
        <color theme="1"/>
        <rFont val="Meiryo UI"/>
        <family val="3"/>
        <charset val="128"/>
      </rPr>
      <t>2</t>
    </r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</si>
  <si>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削減量</t>
    </r>
    <rPh sb="3" eb="5">
      <t>サクゲン</t>
    </rPh>
    <rPh sb="5" eb="6">
      <t>リョウ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</si>
  <si>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</t>
    </r>
    <rPh sb="3" eb="6">
      <t>ハイシュツリョウ</t>
    </rPh>
    <phoneticPr fontId="3"/>
  </si>
  <si>
    <t>期間消費電力</t>
    <rPh sb="0" eb="2">
      <t>キカン</t>
    </rPh>
    <rPh sb="2" eb="4">
      <t>ショウヒ</t>
    </rPh>
    <rPh sb="4" eb="6">
      <t>デンリョク</t>
    </rPh>
    <phoneticPr fontId="3"/>
  </si>
  <si>
    <t>二酸化炭素削減量計算シート（エアコン）</t>
    <rPh sb="0" eb="10">
      <t>ニサンカタンソサクゲンリョウケイサン</t>
    </rPh>
    <phoneticPr fontId="3"/>
  </si>
  <si>
    <t>二酸化炭素削減量計算シート（高効率給湯暖房機）</t>
    <rPh sb="0" eb="10">
      <t>ニサンカタンソサクゲンリョウケイサン</t>
    </rPh>
    <phoneticPr fontId="3"/>
  </si>
  <si>
    <t>〇〇</t>
    <phoneticPr fontId="2"/>
  </si>
  <si>
    <t>コージェネレーション設備</t>
    <rPh sb="10" eb="12">
      <t>セツビ</t>
    </rPh>
    <phoneticPr fontId="3"/>
  </si>
  <si>
    <t>熱効率／エネルギー消費効率／年間給湯保温効率（ハイブリッドの場合ガスの熱効率を入力）</t>
    <rPh sb="0" eb="3">
      <t>ネツコウリツ</t>
    </rPh>
    <rPh sb="9" eb="13">
      <t>ショウヒコウリツ</t>
    </rPh>
    <rPh sb="18" eb="20">
      <t>ホオン</t>
    </rPh>
    <rPh sb="30" eb="32">
      <t>バアイ</t>
    </rPh>
    <rPh sb="35" eb="36">
      <t>ネツ</t>
    </rPh>
    <rPh sb="36" eb="38">
      <t>コウリツ</t>
    </rPh>
    <rPh sb="39" eb="41">
      <t>ニュウリョク</t>
    </rPh>
    <phoneticPr fontId="3"/>
  </si>
  <si>
    <t>電気</t>
  </si>
  <si>
    <t>kW</t>
  </si>
  <si>
    <t>区　分</t>
    <rPh sb="0" eb="1">
      <t>ク</t>
    </rPh>
    <rPh sb="2" eb="3">
      <t>ブン</t>
    </rPh>
    <phoneticPr fontId="2"/>
  </si>
  <si>
    <t>kWh</t>
    <phoneticPr fontId="2"/>
  </si>
  <si>
    <t>メーカー</t>
    <phoneticPr fontId="3"/>
  </si>
  <si>
    <t>型番</t>
    <rPh sb="0" eb="2">
      <t>カタバン</t>
    </rPh>
    <phoneticPr fontId="3"/>
  </si>
  <si>
    <t>MJ/kWh</t>
  </si>
  <si>
    <t>-</t>
  </si>
  <si>
    <t>-</t>
    <phoneticPr fontId="2"/>
  </si>
  <si>
    <t>熱出力</t>
    <rPh sb="0" eb="3">
      <t>ネツシュツリョク</t>
    </rPh>
    <phoneticPr fontId="3"/>
  </si>
  <si>
    <r>
      <t>（コレモ：入替前CO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排出量）</t>
    </r>
    <rPh sb="5" eb="8">
      <t>イレカエマエ</t>
    </rPh>
    <rPh sb="11" eb="14">
      <t>ハイシュツリョウ</t>
    </rPh>
    <phoneticPr fontId="3"/>
  </si>
  <si>
    <t>LPG</t>
    <phoneticPr fontId="3"/>
  </si>
  <si>
    <t>灯油</t>
    <rPh sb="0" eb="2">
      <t>トウユ</t>
    </rPh>
    <phoneticPr fontId="3"/>
  </si>
  <si>
    <t>排出係数
※2</t>
    <rPh sb="0" eb="4">
      <t>ハイシュツケイスウ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</si>
  <si>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 ※3</t>
    </r>
    <rPh sb="3" eb="6">
      <t>ハイシュツリョウ</t>
    </rPh>
    <phoneticPr fontId="3"/>
  </si>
  <si>
    <t>発熱量
※2</t>
    <rPh sb="0" eb="3">
      <t>ハツネツリョウ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</si>
  <si>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削減量 ※4</t>
    </r>
    <rPh sb="3" eb="5">
      <t>サクゲン</t>
    </rPh>
    <rPh sb="5" eb="6">
      <t>リョウ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</si>
  <si>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削減量合計</t>
    </r>
    <rPh sb="3" eb="5">
      <t>サクゲン</t>
    </rPh>
    <rPh sb="5" eb="6">
      <t>リョウ</t>
    </rPh>
    <rPh sb="6" eb="8">
      <t>ゴウケイ</t>
    </rPh>
    <phoneticPr fontId="3"/>
  </si>
  <si>
    <t>給湯</t>
    <phoneticPr fontId="3"/>
  </si>
  <si>
    <t>【給湯】
〇電気温水器：0.90　〇ガス給湯器：0.82　〇石油給湯器：0.87　
【暖房】
〇灯油ストーブ、ガスストーブ：0.86、〇電気蓄熱暖房機：0.85</t>
    <rPh sb="1" eb="3">
      <t>キュウトウ</t>
    </rPh>
    <rPh sb="6" eb="11">
      <t>デンキオンスイキ</t>
    </rPh>
    <rPh sb="20" eb="23">
      <t>キュウトウキ</t>
    </rPh>
    <rPh sb="30" eb="32">
      <t>セキユ</t>
    </rPh>
    <rPh sb="32" eb="35">
      <t>キュウトウキ</t>
    </rPh>
    <rPh sb="43" eb="45">
      <t>ダンボウ</t>
    </rPh>
    <rPh sb="48" eb="50">
      <t>トウユ</t>
    </rPh>
    <rPh sb="68" eb="70">
      <t>デンキ</t>
    </rPh>
    <rPh sb="70" eb="75">
      <t>チクネツダンボウキ</t>
    </rPh>
    <phoneticPr fontId="2"/>
  </si>
  <si>
    <t>区　分</t>
    <rPh sb="0" eb="1">
      <t>ク</t>
    </rPh>
    <rPh sb="2" eb="3">
      <t>ブン</t>
    </rPh>
    <phoneticPr fontId="2"/>
  </si>
  <si>
    <r>
      <t>kg-CO</t>
    </r>
    <r>
      <rPr>
        <vertAlign val="subscript"/>
        <sz val="10.5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/kWh</t>
    </r>
    <phoneticPr fontId="3"/>
  </si>
  <si>
    <r>
      <t>kg-CO</t>
    </r>
    <r>
      <rPr>
        <vertAlign val="subscript"/>
        <sz val="10.5"/>
        <color theme="1"/>
        <rFont val="Meiryo UI"/>
        <family val="3"/>
        <charset val="128"/>
      </rPr>
      <t>2</t>
    </r>
    <phoneticPr fontId="3"/>
  </si>
  <si>
    <t>冷暖房対応畳数</t>
    <rPh sb="0" eb="3">
      <t>レイダンボウ</t>
    </rPh>
    <rPh sb="3" eb="5">
      <t>タイオウ</t>
    </rPh>
    <rPh sb="5" eb="7">
      <t>ジョウスウ</t>
    </rPh>
    <phoneticPr fontId="3"/>
  </si>
  <si>
    <t>畳用</t>
    <rPh sb="0" eb="1">
      <t>ジョウ</t>
    </rPh>
    <rPh sb="1" eb="2">
      <t>ヨウ</t>
    </rPh>
    <phoneticPr fontId="2"/>
  </si>
  <si>
    <r>
      <t>kg-CO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/kWh</t>
    </r>
    <phoneticPr fontId="3"/>
  </si>
  <si>
    <r>
      <t>kg‐CO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/Kg</t>
    </r>
    <phoneticPr fontId="3"/>
  </si>
  <si>
    <r>
      <t>kg‐CO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/Kg</t>
    </r>
    <phoneticPr fontId="2"/>
  </si>
  <si>
    <t>排出係数（電力） ※1</t>
    <rPh sb="0" eb="4">
      <t>ハイシュツケイスウ</t>
    </rPh>
    <rPh sb="5" eb="7">
      <t>デンリョク</t>
    </rPh>
    <phoneticPr fontId="3"/>
  </si>
  <si>
    <t>熱効率／エネルギー消費効率／年間給湯保温効率（ハイブリッドの場合電気のエネルギー消費効率を入力）【Ｂ欄】</t>
    <rPh sb="0" eb="3">
      <t>ネツコウリツ</t>
    </rPh>
    <rPh sb="9" eb="13">
      <t>ショウヒコウリツ</t>
    </rPh>
    <rPh sb="18" eb="20">
      <t>ホオン</t>
    </rPh>
    <rPh sb="30" eb="32">
      <t>バアイ</t>
    </rPh>
    <rPh sb="32" eb="34">
      <t>デンキ</t>
    </rPh>
    <rPh sb="40" eb="42">
      <t>ショウヒ</t>
    </rPh>
    <rPh sb="42" eb="44">
      <t>コウリツ</t>
    </rPh>
    <rPh sb="45" eb="47">
      <t>ニュウリョク</t>
    </rPh>
    <rPh sb="50" eb="51">
      <t>ラン</t>
    </rPh>
    <phoneticPr fontId="3"/>
  </si>
  <si>
    <t>エコフィール</t>
  </si>
  <si>
    <t>給湯</t>
    <rPh sb="0" eb="2">
      <t>キュウトウ</t>
    </rPh>
    <phoneticPr fontId="2"/>
  </si>
  <si>
    <t>暖房</t>
    <rPh sb="0" eb="2">
      <t>ダンボウ</t>
    </rPh>
    <phoneticPr fontId="2"/>
  </si>
  <si>
    <t>-</t>
    <phoneticPr fontId="3"/>
  </si>
  <si>
    <t>※本シートはエアコンを買替する場合に提出してください（新規でエアコンを設置する場合は提出不要です）。</t>
    <rPh sb="1" eb="2">
      <t>ホン</t>
    </rPh>
    <rPh sb="11" eb="12">
      <t>カ</t>
    </rPh>
    <rPh sb="12" eb="13">
      <t>カ</t>
    </rPh>
    <rPh sb="15" eb="17">
      <t>バアイ</t>
    </rPh>
    <rPh sb="18" eb="20">
      <t>テイシュツ</t>
    </rPh>
    <rPh sb="27" eb="29">
      <t>シンキ</t>
    </rPh>
    <rPh sb="35" eb="37">
      <t>セッチ</t>
    </rPh>
    <rPh sb="39" eb="41">
      <t>バアイ</t>
    </rPh>
    <rPh sb="42" eb="44">
      <t>テイシュツ</t>
    </rPh>
    <rPh sb="44" eb="46">
      <t>フヨウ</t>
    </rPh>
    <phoneticPr fontId="2"/>
  </si>
  <si>
    <t>灯油</t>
  </si>
  <si>
    <t>既存機器性能不明</t>
  </si>
  <si>
    <t>※1　既存機器の性能が不明の場合（【A欄】で「既存機器性能不明」を選択した場合）は下記に該当する機器の数値（性能）を【Ｂ欄】に記載すること。</t>
    <rPh sb="3" eb="5">
      <t>キゾン</t>
    </rPh>
    <rPh sb="5" eb="7">
      <t>キキ</t>
    </rPh>
    <rPh sb="8" eb="10">
      <t>セイノウ</t>
    </rPh>
    <rPh sb="11" eb="13">
      <t>フメイ</t>
    </rPh>
    <rPh sb="14" eb="16">
      <t>バアイ</t>
    </rPh>
    <rPh sb="19" eb="20">
      <t>ラン</t>
    </rPh>
    <rPh sb="23" eb="25">
      <t>キゾン</t>
    </rPh>
    <rPh sb="27" eb="29">
      <t>セイノウ</t>
    </rPh>
    <rPh sb="33" eb="35">
      <t>センタク</t>
    </rPh>
    <rPh sb="37" eb="39">
      <t>バアイ</t>
    </rPh>
    <rPh sb="41" eb="43">
      <t>カキ</t>
    </rPh>
    <rPh sb="44" eb="46">
      <t>ガイトウ</t>
    </rPh>
    <rPh sb="48" eb="50">
      <t>キキ</t>
    </rPh>
    <rPh sb="51" eb="53">
      <t>スウチ</t>
    </rPh>
    <rPh sb="54" eb="56">
      <t>セイノウ</t>
    </rPh>
    <rPh sb="60" eb="61">
      <t>ラン</t>
    </rPh>
    <rPh sb="63" eb="65">
      <t>キサイ</t>
    </rPh>
    <phoneticPr fontId="2"/>
  </si>
  <si>
    <t>熱効率／エネルギー消費効率／年間給湯保温効率（ハイブリッドの場合ガスの熱効率を入力）</t>
    <rPh sb="0" eb="1">
      <t>ネツ</t>
    </rPh>
    <rPh sb="1" eb="3">
      <t>コウリツ</t>
    </rPh>
    <rPh sb="9" eb="11">
      <t>ショウヒ</t>
    </rPh>
    <rPh sb="11" eb="13">
      <t>コウリツ</t>
    </rPh>
    <rPh sb="14" eb="16">
      <t>ネンカン</t>
    </rPh>
    <rPh sb="16" eb="18">
      <t>キュウトウ</t>
    </rPh>
    <rPh sb="18" eb="20">
      <t>ホオン</t>
    </rPh>
    <rPh sb="20" eb="22">
      <t>コウリツ</t>
    </rPh>
    <rPh sb="30" eb="32">
      <t>バアイ</t>
    </rPh>
    <rPh sb="35" eb="36">
      <t>ネツ</t>
    </rPh>
    <rPh sb="36" eb="38">
      <t>コウリツ</t>
    </rPh>
    <rPh sb="39" eb="41">
      <t>ニュウリョク</t>
    </rPh>
    <phoneticPr fontId="3"/>
  </si>
  <si>
    <t>期間消費電力</t>
    <rPh sb="0" eb="6">
      <t>キカンショウヒデンリョク</t>
    </rPh>
    <phoneticPr fontId="3"/>
  </si>
  <si>
    <t>※既存機器の性能が不明の場合は「既存機器性能不明」を選択し、欄外(※1)で記載の効率をB欄に記載　【Ａ欄】</t>
    <rPh sb="1" eb="3">
      <t>キゾン</t>
    </rPh>
    <rPh sb="3" eb="5">
      <t>キキ</t>
    </rPh>
    <rPh sb="6" eb="8">
      <t>セイノウ</t>
    </rPh>
    <rPh sb="9" eb="11">
      <t>フメイ</t>
    </rPh>
    <rPh sb="12" eb="14">
      <t>バアイ</t>
    </rPh>
    <rPh sb="16" eb="18">
      <t>キゾン</t>
    </rPh>
    <rPh sb="18" eb="20">
      <t>キキ</t>
    </rPh>
    <rPh sb="20" eb="22">
      <t>セイノウ</t>
    </rPh>
    <rPh sb="22" eb="24">
      <t>フメイ</t>
    </rPh>
    <rPh sb="26" eb="28">
      <t>センタク</t>
    </rPh>
    <rPh sb="30" eb="32">
      <t>ランガイ</t>
    </rPh>
    <rPh sb="37" eb="39">
      <t>キサイ</t>
    </rPh>
    <rPh sb="40" eb="42">
      <t>コウリツ</t>
    </rPh>
    <rPh sb="44" eb="45">
      <t>ラン</t>
    </rPh>
    <rPh sb="46" eb="48">
      <t>キサイ</t>
    </rPh>
    <rPh sb="51" eb="52">
      <t>ラン</t>
    </rPh>
    <phoneticPr fontId="4"/>
  </si>
  <si>
    <t>エコジョーズ+コージェネレーション設備</t>
  </si>
  <si>
    <t>ハイブリッド</t>
  </si>
  <si>
    <t>電力※３</t>
    <rPh sb="0" eb="2">
      <t>デンリョク</t>
    </rPh>
    <phoneticPr fontId="3"/>
  </si>
  <si>
    <t>LPG※４</t>
    <phoneticPr fontId="3"/>
  </si>
  <si>
    <t>灯油※４</t>
    <rPh sb="0" eb="2">
      <t>トウユ</t>
    </rPh>
    <phoneticPr fontId="3"/>
  </si>
  <si>
    <t>※2　発熱量は「標準発熱量・炭素排出係数（総合エネルギー統計）（資源エネルギー庁）」の「エネルギー源別標準発熱量・炭素排出係数一覧表」より引用</t>
    <rPh sb="3" eb="6">
      <t>ハツネツリョウ</t>
    </rPh>
    <rPh sb="8" eb="13">
      <t>ヒョウジュンハツネツリョウ</t>
    </rPh>
    <rPh sb="14" eb="20">
      <t>タンソハイシュツケイスウ</t>
    </rPh>
    <rPh sb="21" eb="23">
      <t>ソウゴウ</t>
    </rPh>
    <rPh sb="28" eb="30">
      <t>トウケイ</t>
    </rPh>
    <rPh sb="32" eb="34">
      <t>シゲン</t>
    </rPh>
    <rPh sb="39" eb="40">
      <t>チョウ</t>
    </rPh>
    <rPh sb="49" eb="51">
      <t>ゲンベツ</t>
    </rPh>
    <rPh sb="51" eb="56">
      <t>ヒョウジュンハツネツリョウ</t>
    </rPh>
    <rPh sb="57" eb="66">
      <t>タンソハイシュツケイスウイチランヒョウ</t>
    </rPh>
    <rPh sb="69" eb="71">
      <t>インヨウ</t>
    </rPh>
    <phoneticPr fontId="3"/>
  </si>
  <si>
    <t>※3　電力の排出係数は「電気事業者別排出係数一覧（令和8年度提出用）（環境省）」より引用</t>
    <rPh sb="3" eb="5">
      <t>デンリョク</t>
    </rPh>
    <rPh sb="6" eb="10">
      <t>ハイシュツケイスウ</t>
    </rPh>
    <rPh sb="12" eb="18">
      <t>デンキジギョウシャベツ</t>
    </rPh>
    <rPh sb="18" eb="24">
      <t>ハイシュツケイスウイチラン</t>
    </rPh>
    <rPh sb="25" eb="27">
      <t>レイワ</t>
    </rPh>
    <rPh sb="28" eb="30">
      <t>ネンド</t>
    </rPh>
    <rPh sb="30" eb="33">
      <t>テイシュツヨウ</t>
    </rPh>
    <rPh sb="35" eb="38">
      <t>カンキョウショウ</t>
    </rPh>
    <rPh sb="42" eb="44">
      <t>インヨウ</t>
    </rPh>
    <phoneticPr fontId="2"/>
  </si>
  <si>
    <t>※4　LPG及び灯油の排出係数は「温室効果ガス排出量算定・報告・公表制度（環境省）」の「算定方法及び排出係数一覧」より引用</t>
    <rPh sb="6" eb="7">
      <t>オヨ</t>
    </rPh>
    <rPh sb="8" eb="10">
      <t>トウユ</t>
    </rPh>
    <rPh sb="11" eb="15">
      <t>ハイシュツケイスウ</t>
    </rPh>
    <rPh sb="17" eb="21">
      <t>オンシツコウカ</t>
    </rPh>
    <rPh sb="23" eb="28">
      <t>ハイシュツリョウサンテイ</t>
    </rPh>
    <rPh sb="29" eb="31">
      <t>ホウコク</t>
    </rPh>
    <rPh sb="32" eb="36">
      <t>コウヒョウセイド</t>
    </rPh>
    <rPh sb="37" eb="40">
      <t>カンキョウショウ</t>
    </rPh>
    <rPh sb="44" eb="48">
      <t>サンテイホウホウ</t>
    </rPh>
    <rPh sb="48" eb="49">
      <t>オヨ</t>
    </rPh>
    <rPh sb="50" eb="56">
      <t>ハイシュツケイスウイチラン</t>
    </rPh>
    <rPh sb="59" eb="61">
      <t>インヨウ</t>
    </rPh>
    <phoneticPr fontId="2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</si>
  <si>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排出量 ※5</t>
    </r>
    <rPh sb="3" eb="6">
      <t>ハイシュツリョウ</t>
    </rPh>
    <phoneticPr fontId="3"/>
  </si>
  <si>
    <r>
      <t>CO</t>
    </r>
    <r>
      <rPr>
        <b/>
        <vertAlign val="subscript"/>
        <sz val="10.5"/>
        <rFont val="Meiryo UI"/>
        <family val="3"/>
        <charset val="128"/>
      </rPr>
      <t>2</t>
    </r>
    <r>
      <rPr>
        <b/>
        <sz val="10.5"/>
        <rFont val="Meiryo UI"/>
        <family val="3"/>
        <charset val="128"/>
      </rPr>
      <t>削減量 ※6</t>
    </r>
    <rPh sb="3" eb="5">
      <t>サクゲン</t>
    </rPh>
    <rPh sb="5" eb="6">
      <t>リョウ</t>
    </rPh>
    <phoneticPr fontId="3"/>
  </si>
  <si>
    <t>※5　ハイブリッド給湯器の稼働比率は電気：ガス＝7：3として算定。コージェネレーション設備におけるLPGの燃料消費量は1kW＝14kg/h（発熱量50.08MJ/kg÷3.6MJ/h）として算定。</t>
    <rPh sb="9" eb="11">
      <t>キュウトウ</t>
    </rPh>
    <rPh sb="11" eb="12">
      <t>ウツワ</t>
    </rPh>
    <rPh sb="12" eb="13">
      <t>ダンキ</t>
    </rPh>
    <rPh sb="13" eb="15">
      <t>カドウ</t>
    </rPh>
    <rPh sb="15" eb="17">
      <t>ヒリツ</t>
    </rPh>
    <rPh sb="18" eb="20">
      <t>デンキ</t>
    </rPh>
    <rPh sb="30" eb="32">
      <t>サンテイ</t>
    </rPh>
    <rPh sb="70" eb="73">
      <t>ハツネツリョウ</t>
    </rPh>
    <phoneticPr fontId="2"/>
  </si>
  <si>
    <r>
      <t>※6　家庭から排出されるCO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排出量は「令和５年度家庭部門におけるCO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排出実態統計調査　資料編（確報値）」の「地方別世帯当たり年間用途別CO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排出量・構成比」の北海道のCO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排出量から、
　　給湯は860kg-CO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/世帯、暖房機は1,680kg-CO</t>
    </r>
    <r>
      <rPr>
        <sz val="6"/>
        <color theme="1"/>
        <rFont val="Meiryo UI"/>
        <family val="3"/>
        <charset val="128"/>
      </rPr>
      <t>2/</t>
    </r>
    <r>
      <rPr>
        <sz val="10.5"/>
        <color theme="1"/>
        <rFont val="Meiryo UI"/>
        <family val="3"/>
        <charset val="128"/>
      </rPr>
      <t>世帯として、CO</t>
    </r>
    <r>
      <rPr>
        <sz val="6"/>
        <color theme="1"/>
        <rFont val="Meiryo UI"/>
        <family val="3"/>
        <charset val="128"/>
      </rPr>
      <t>2</t>
    </r>
    <r>
      <rPr>
        <sz val="10.5"/>
        <color theme="1"/>
        <rFont val="Meiryo UI"/>
        <family val="3"/>
        <charset val="128"/>
      </rPr>
      <t>削減量を算定。</t>
    </r>
    <rPh sb="3" eb="5">
      <t>カテイ</t>
    </rPh>
    <rPh sb="7" eb="9">
      <t>ハイシュツ</t>
    </rPh>
    <rPh sb="15" eb="17">
      <t>ハイシュツ</t>
    </rPh>
    <rPh sb="17" eb="18">
      <t>リョウ</t>
    </rPh>
    <rPh sb="110" eb="112">
      <t>セタイ</t>
    </rPh>
    <rPh sb="138" eb="141">
      <t>サクゲンリョウ</t>
    </rPh>
    <phoneticPr fontId="2"/>
  </si>
  <si>
    <t>※1　電力の排出係数は「電気事業者別排出係数一覧（令和8年度提出用）（環境省）」より引用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</si>
</sst>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"/>
    <numFmt numFmtId="178" formatCode="0.0"/>
    <numFmt numFmtId="179" formatCode="#,###"/>
  </numFmts>
  <fonts count="16">
    <font>
      <sz val="11"/>
      <color theme="1"/>
      <name val="游ゴシック"/>
      <family val="2"/>
      <scheme val="minor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vertAlign val="subscript"/>
      <sz val="10.5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rgb="FF000000"/>
      <name val="游明朝"/>
      <family val="1"/>
      <charset val="128"/>
    </font>
    <font>
      <b/>
      <sz val="10.5"/>
      <name val="Meiryo UI"/>
      <family val="3"/>
      <charset val="128"/>
    </font>
    <font>
      <b/>
      <vertAlign val="subscript"/>
      <sz val="10.5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.5"/>
      <color rgb="FF000000"/>
      <name val="Meiryo UI"/>
      <family val="3"/>
      <charset val="128"/>
    </font>
    <font>
      <b/>
      <sz val="8"/>
      <color indexed="81"/>
      <name val="Meiryo UI"/>
      <family val="3"/>
      <charset val="128"/>
    </font>
    <font>
      <b/>
      <sz val="8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1" fontId="1" fillId="3" borderId="16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2" fontId="1" fillId="2" borderId="24" xfId="0" applyNumberFormat="1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vertical="center"/>
    </xf>
    <xf numFmtId="2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/>
    </xf>
    <xf numFmtId="1" fontId="1" fillId="3" borderId="13" xfId="0" applyNumberFormat="1" applyFont="1" applyFill="1" applyBorder="1" applyAlignment="1">
      <alignment horizontal="right" vertical="center"/>
    </xf>
    <xf numFmtId="1" fontId="1" fillId="3" borderId="14" xfId="0" applyNumberFormat="1" applyFont="1" applyFill="1" applyBorder="1" applyAlignment="1">
      <alignment horizontal="right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179" fontId="1" fillId="3" borderId="23" xfId="0" applyNumberFormat="1" applyFont="1" applyFill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179" fontId="1" fillId="3" borderId="25" xfId="0" applyNumberFormat="1" applyFont="1" applyFill="1" applyBorder="1" applyAlignment="1">
      <alignment horizontal="right" vertical="center"/>
    </xf>
    <xf numFmtId="179" fontId="1" fillId="3" borderId="6" xfId="1" applyNumberFormat="1" applyFont="1" applyFill="1" applyBorder="1" applyAlignment="1">
      <alignment horizontal="right" vertical="center"/>
    </xf>
    <xf numFmtId="179" fontId="1" fillId="3" borderId="7" xfId="1" applyNumberFormat="1" applyFont="1" applyFill="1" applyBorder="1" applyAlignment="1">
      <alignment horizontal="right" vertical="center"/>
    </xf>
    <xf numFmtId="1" fontId="1" fillId="3" borderId="20" xfId="0" applyNumberFormat="1" applyFont="1" applyFill="1" applyBorder="1" applyAlignment="1">
      <alignment horizontal="right" vertical="center"/>
    </xf>
    <xf numFmtId="1" fontId="1" fillId="3" borderId="21" xfId="0" applyNumberFormat="1" applyFont="1" applyFill="1" applyBorder="1" applyAlignment="1">
      <alignment horizontal="right" vertical="center"/>
    </xf>
    <xf numFmtId="2" fontId="1" fillId="3" borderId="2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179" fontId="1" fillId="3" borderId="13" xfId="0" applyNumberFormat="1" applyFont="1" applyFill="1" applyBorder="1" applyAlignment="1">
      <alignment horizontal="right" vertical="center"/>
    </xf>
    <xf numFmtId="179" fontId="1" fillId="3" borderId="14" xfId="0" applyNumberFormat="1" applyFont="1" applyFill="1" applyBorder="1" applyAlignment="1">
      <alignment horizontal="right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9" fontId="1" fillId="3" borderId="13" xfId="1" applyNumberFormat="1" applyFont="1" applyFill="1" applyBorder="1" applyAlignment="1">
      <alignment horizontal="right" vertical="center"/>
    </xf>
    <xf numFmtId="179" fontId="1" fillId="3" borderId="14" xfId="1" applyNumberFormat="1" applyFont="1" applyFill="1" applyBorder="1" applyAlignment="1">
      <alignment horizontal="right" vertical="center"/>
    </xf>
    <xf numFmtId="179" fontId="6" fillId="3" borderId="35" xfId="1" applyNumberFormat="1" applyFont="1" applyFill="1" applyBorder="1" applyAlignment="1">
      <alignment horizontal="right" vertical="center"/>
    </xf>
    <xf numFmtId="179" fontId="6" fillId="3" borderId="33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79" fontId="6" fillId="3" borderId="32" xfId="1" applyNumberFormat="1" applyFont="1" applyFill="1" applyBorder="1" applyAlignment="1">
      <alignment vertical="center"/>
    </xf>
    <xf numFmtId="179" fontId="6" fillId="3" borderId="33" xfId="1" applyNumberFormat="1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2" fontId="1" fillId="3" borderId="11" xfId="0" applyNumberFormat="1" applyFont="1" applyFill="1" applyBorder="1" applyAlignment="1">
      <alignment vertical="center"/>
    </xf>
    <xf numFmtId="38" fontId="1" fillId="2" borderId="1" xfId="1" applyFont="1" applyFill="1" applyBorder="1" applyAlignment="1">
      <alignment horizontal="right" vertical="center"/>
    </xf>
    <xf numFmtId="38" fontId="1" fillId="2" borderId="2" xfId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2" fontId="6" fillId="3" borderId="10" xfId="0" applyNumberFormat="1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4">
    <dxf>
      <fill>
        <patternFill>
          <bgColor rgb="FFFFFF66"/>
        </patternFill>
      </fill>
    </dxf>
    <dxf>
      <fill>
        <patternFill patternType="solid">
          <bgColor rgb="FFFFFF66"/>
        </patternFill>
      </fill>
    </dxf>
    <dxf>
      <fill>
        <patternFill>
          <bgColor rgb="FFFFFF66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FF66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 patternType="solid">
          <bgColor rgb="FFFFFF66"/>
        </patternFill>
      </fill>
    </dxf>
    <dxf>
      <fill>
        <patternFill>
          <bgColor rgb="FFFFFF66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FF66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99"/>
      <color rgb="FFFFFF66"/>
      <color rgb="FFC2E49C"/>
      <color rgb="FFB6D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9"/>
  <sheetViews>
    <sheetView tabSelected="1" zoomScaleNormal="100" workbookViewId="0">
      <selection activeCell="H21" sqref="H21"/>
    </sheetView>
  </sheetViews>
  <sheetFormatPr defaultColWidth="9" defaultRowHeight="15"/>
  <cols>
    <col min="1" max="1" width="10.625" style="1" customWidth="1"/>
    <col min="2" max="2" width="21.75" style="1" customWidth="1"/>
    <col min="3" max="4" width="5.75" style="1" customWidth="1"/>
    <col min="5" max="5" width="11.25" style="1" customWidth="1"/>
    <col min="6" max="7" width="5.75" style="1" customWidth="1"/>
    <col min="8" max="8" width="11.25" style="1" customWidth="1"/>
    <col min="9" max="10" width="5.75" style="1" customWidth="1"/>
    <col min="11" max="11" width="11.25" style="1" customWidth="1"/>
    <col min="12" max="13" width="5.75" style="1" customWidth="1"/>
    <col min="14" max="14" width="11.25" style="1" customWidth="1"/>
    <col min="15" max="16" width="5.75" style="1" customWidth="1"/>
    <col min="17" max="17" width="11.25" style="1" customWidth="1"/>
    <col min="18" max="16384" width="9" style="1"/>
  </cols>
  <sheetData>
    <row r="1" spans="1:17" ht="23.25" customHeight="1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3" spans="1:17" ht="18.75" customHeight="1">
      <c r="A3" s="113" t="s">
        <v>35</v>
      </c>
      <c r="B3" s="113"/>
      <c r="C3" s="114" t="s">
        <v>0</v>
      </c>
      <c r="D3" s="114"/>
      <c r="E3" s="114"/>
      <c r="F3" s="114"/>
      <c r="G3" s="114"/>
      <c r="H3" s="114"/>
      <c r="I3" s="114" t="s">
        <v>1</v>
      </c>
      <c r="J3" s="114"/>
      <c r="K3" s="114"/>
      <c r="L3" s="114"/>
      <c r="M3" s="114"/>
      <c r="N3" s="114"/>
      <c r="O3" s="114"/>
      <c r="P3" s="114"/>
      <c r="Q3" s="114"/>
    </row>
    <row r="4" spans="1:17" ht="18.75" customHeight="1">
      <c r="A4" s="113"/>
      <c r="B4" s="113"/>
      <c r="C4" s="114" t="s">
        <v>51</v>
      </c>
      <c r="D4" s="114"/>
      <c r="E4" s="114"/>
      <c r="F4" s="114" t="s">
        <v>2</v>
      </c>
      <c r="G4" s="114"/>
      <c r="H4" s="114"/>
      <c r="I4" s="114" t="s">
        <v>51</v>
      </c>
      <c r="J4" s="114"/>
      <c r="K4" s="114"/>
      <c r="L4" s="114" t="s">
        <v>2</v>
      </c>
      <c r="M4" s="114"/>
      <c r="N4" s="114"/>
      <c r="O4" s="114" t="s">
        <v>31</v>
      </c>
      <c r="P4" s="114"/>
      <c r="Q4" s="114"/>
    </row>
    <row r="5" spans="1:17" s="2" customFormat="1" ht="18.75" customHeight="1">
      <c r="A5" s="114" t="s">
        <v>37</v>
      </c>
      <c r="B5" s="114"/>
      <c r="C5" s="20"/>
      <c r="D5" s="21"/>
      <c r="E5" s="21"/>
      <c r="F5" s="20"/>
      <c r="G5" s="21"/>
      <c r="H5" s="22"/>
      <c r="I5" s="26"/>
      <c r="J5" s="27"/>
      <c r="K5" s="28"/>
      <c r="L5" s="20"/>
      <c r="M5" s="21"/>
      <c r="N5" s="22"/>
      <c r="O5" s="26"/>
      <c r="P5" s="27"/>
      <c r="Q5" s="28"/>
    </row>
    <row r="6" spans="1:17" s="2" customFormat="1" ht="18.75" customHeight="1">
      <c r="A6" s="114" t="s">
        <v>38</v>
      </c>
      <c r="B6" s="114"/>
      <c r="C6" s="20"/>
      <c r="D6" s="21"/>
      <c r="E6" s="21"/>
      <c r="F6" s="20"/>
      <c r="G6" s="21"/>
      <c r="H6" s="22"/>
      <c r="I6" s="23"/>
      <c r="J6" s="24"/>
      <c r="K6" s="24"/>
      <c r="L6" s="20"/>
      <c r="M6" s="21"/>
      <c r="N6" s="22"/>
      <c r="O6" s="24"/>
      <c r="P6" s="24"/>
      <c r="Q6" s="25"/>
    </row>
    <row r="7" spans="1:17" s="2" customFormat="1" ht="18.75" customHeight="1">
      <c r="A7" s="114" t="s">
        <v>3</v>
      </c>
      <c r="B7" s="114"/>
      <c r="C7" s="39" t="s">
        <v>75</v>
      </c>
      <c r="D7" s="40"/>
      <c r="E7" s="40"/>
      <c r="F7" s="39" t="s">
        <v>33</v>
      </c>
      <c r="G7" s="40"/>
      <c r="H7" s="40"/>
      <c r="I7" s="41" t="s">
        <v>74</v>
      </c>
      <c r="J7" s="42"/>
      <c r="K7" s="42"/>
      <c r="L7" s="43"/>
      <c r="M7" s="43"/>
      <c r="N7" s="43"/>
      <c r="O7" s="42"/>
      <c r="P7" s="42"/>
      <c r="Q7" s="44"/>
    </row>
    <row r="8" spans="1:17" s="2" customFormat="1" ht="49.5" customHeight="1">
      <c r="A8" s="115" t="s">
        <v>73</v>
      </c>
      <c r="B8" s="115"/>
      <c r="C8" s="39"/>
      <c r="D8" s="40"/>
      <c r="E8" s="40"/>
      <c r="F8" s="39"/>
      <c r="G8" s="40"/>
      <c r="H8" s="40"/>
      <c r="I8" s="45" t="s">
        <v>41</v>
      </c>
      <c r="J8" s="46"/>
      <c r="K8" s="46"/>
      <c r="L8" s="47"/>
      <c r="M8" s="47"/>
      <c r="N8" s="47"/>
      <c r="O8" s="46"/>
      <c r="P8" s="46"/>
      <c r="Q8" s="48"/>
    </row>
    <row r="9" spans="1:17" ht="49.5" customHeight="1">
      <c r="A9" s="115" t="s">
        <v>62</v>
      </c>
      <c r="B9" s="116"/>
      <c r="C9" s="29">
        <v>0.9</v>
      </c>
      <c r="D9" s="30"/>
      <c r="E9" s="30"/>
      <c r="F9" s="29">
        <v>0.9</v>
      </c>
      <c r="G9" s="30"/>
      <c r="H9" s="31"/>
      <c r="I9" s="32">
        <v>1.41</v>
      </c>
      <c r="J9" s="33"/>
      <c r="K9" s="33"/>
      <c r="L9" s="34"/>
      <c r="M9" s="35"/>
      <c r="N9" s="36"/>
      <c r="O9" s="37"/>
      <c r="P9" s="37"/>
      <c r="Q9" s="38"/>
    </row>
    <row r="10" spans="1:17" ht="49.5" customHeight="1">
      <c r="A10" s="115" t="s">
        <v>32</v>
      </c>
      <c r="B10" s="116"/>
      <c r="C10" s="29"/>
      <c r="D10" s="30"/>
      <c r="E10" s="30"/>
      <c r="F10" s="29"/>
      <c r="G10" s="30"/>
      <c r="H10" s="31"/>
      <c r="I10" s="32"/>
      <c r="J10" s="33"/>
      <c r="K10" s="33"/>
      <c r="L10" s="34"/>
      <c r="M10" s="35"/>
      <c r="N10" s="36"/>
      <c r="O10" s="37" t="s">
        <v>40</v>
      </c>
      <c r="P10" s="37"/>
      <c r="Q10" s="38"/>
    </row>
    <row r="11" spans="1:17" ht="18.75" customHeight="1">
      <c r="A11" s="114" t="s">
        <v>4</v>
      </c>
      <c r="B11" s="117" t="s">
        <v>5</v>
      </c>
      <c r="C11" s="49" t="s">
        <v>40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2"/>
      <c r="P11" s="53"/>
      <c r="Q11" s="8" t="s">
        <v>34</v>
      </c>
    </row>
    <row r="12" spans="1:17" ht="18.75" customHeight="1">
      <c r="A12" s="113"/>
      <c r="B12" s="117" t="s">
        <v>42</v>
      </c>
      <c r="C12" s="49" t="s">
        <v>40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/>
      <c r="P12" s="53"/>
      <c r="Q12" s="8" t="s">
        <v>34</v>
      </c>
    </row>
    <row r="13" spans="1:17" ht="18.75" customHeight="1">
      <c r="A13" s="113"/>
      <c r="B13" s="117" t="s">
        <v>6</v>
      </c>
      <c r="C13" s="49" t="s">
        <v>40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  <c r="O13" s="52"/>
      <c r="P13" s="53"/>
      <c r="Q13" s="8" t="s">
        <v>34</v>
      </c>
    </row>
    <row r="14" spans="1:17" ht="18.75" customHeight="1">
      <c r="A14" s="114" t="s">
        <v>48</v>
      </c>
      <c r="B14" s="118" t="s">
        <v>7</v>
      </c>
      <c r="C14" s="62">
        <v>3.6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56" t="s">
        <v>39</v>
      </c>
      <c r="P14" s="56"/>
      <c r="Q14" s="57"/>
    </row>
    <row r="15" spans="1:17" ht="18.75" customHeight="1">
      <c r="A15" s="113"/>
      <c r="B15" s="118" t="s">
        <v>44</v>
      </c>
      <c r="C15" s="58">
        <v>50.12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6" t="s">
        <v>8</v>
      </c>
      <c r="P15" s="56"/>
      <c r="Q15" s="57"/>
    </row>
    <row r="16" spans="1:17" ht="18.75" customHeight="1">
      <c r="A16" s="113"/>
      <c r="B16" s="118" t="s">
        <v>45</v>
      </c>
      <c r="C16" s="58">
        <v>36.6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6" t="s">
        <v>9</v>
      </c>
      <c r="P16" s="56"/>
      <c r="Q16" s="57"/>
    </row>
    <row r="17" spans="1:17" ht="18.75" customHeight="1">
      <c r="A17" s="114" t="s">
        <v>10</v>
      </c>
      <c r="B17" s="118" t="s">
        <v>76</v>
      </c>
      <c r="C17" s="54">
        <v>0.51800000000000002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 t="s">
        <v>58</v>
      </c>
      <c r="P17" s="56"/>
      <c r="Q17" s="57"/>
    </row>
    <row r="18" spans="1:17" ht="18.75" customHeight="1">
      <c r="A18" s="113"/>
      <c r="B18" s="118" t="s">
        <v>77</v>
      </c>
      <c r="C18" s="58">
        <v>2.99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 t="s">
        <v>59</v>
      </c>
      <c r="P18" s="60"/>
      <c r="Q18" s="61"/>
    </row>
    <row r="19" spans="1:17" ht="18.75" customHeight="1">
      <c r="A19" s="113"/>
      <c r="B19" s="118" t="s">
        <v>78</v>
      </c>
      <c r="C19" s="58">
        <v>2.5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 t="s">
        <v>60</v>
      </c>
      <c r="P19" s="60"/>
      <c r="Q19" s="61"/>
    </row>
    <row r="20" spans="1:17" ht="18.75" customHeight="1">
      <c r="A20" s="114" t="s">
        <v>18</v>
      </c>
      <c r="B20" s="114"/>
      <c r="C20" s="64">
        <f>IFERROR(ROUND(C17/C14*1000/C9,0),"")</f>
        <v>160</v>
      </c>
      <c r="D20" s="65"/>
      <c r="E20" s="9" t="s">
        <v>11</v>
      </c>
      <c r="F20" s="64">
        <f>IFERROR(ROUND(C17/C14*1000/F9,0),"")</f>
        <v>160</v>
      </c>
      <c r="G20" s="65"/>
      <c r="H20" s="9" t="s">
        <v>11</v>
      </c>
      <c r="I20" s="64">
        <f>IFERROR(ROUND(C17/C14*1000/I9,0),"")</f>
        <v>102</v>
      </c>
      <c r="J20" s="65"/>
      <c r="K20" s="9" t="s">
        <v>11</v>
      </c>
      <c r="L20" s="66" t="s">
        <v>66</v>
      </c>
      <c r="M20" s="67"/>
      <c r="N20" s="67"/>
      <c r="O20" s="67"/>
      <c r="P20" s="67"/>
      <c r="Q20" s="68"/>
    </row>
    <row r="21" spans="1:17" ht="18.75" customHeight="1">
      <c r="A21" s="114" t="s">
        <v>19</v>
      </c>
      <c r="B21" s="114"/>
      <c r="C21" s="64" t="str">
        <f>IFERROR(IF(C7&lt;&gt;"ハイブリッド",ROUND(C18/C15*1000/C9,0),ROUND(C18/C15*1000/C10,0)),"")</f>
        <v/>
      </c>
      <c r="D21" s="65"/>
      <c r="E21" s="9" t="s">
        <v>11</v>
      </c>
      <c r="F21" s="64">
        <f>IFERROR(IF(F7&lt;&gt;"ハイブリッド",ROUND(C18/C15*1000/F9,0),ROUND(C18/C15*1000/F10,0)),"")</f>
        <v>66</v>
      </c>
      <c r="G21" s="65"/>
      <c r="H21" s="9" t="s">
        <v>11</v>
      </c>
      <c r="I21" s="64">
        <f>IFERROR(IF(I7&lt;&gt;"ハイブリッド",ROUND(C18/C15*1000/I9,0),ROUND(C18/C15*1000/I10,0)),"")</f>
        <v>42</v>
      </c>
      <c r="J21" s="65"/>
      <c r="K21" s="9" t="s">
        <v>11</v>
      </c>
      <c r="L21" s="64" t="str">
        <f>IFERROR(IF(I7&lt;&gt;"ハイブリッド",ROUND(C18/C15*1000/L9,0),ROUND(C18/C15*1000/L10,0)),"")</f>
        <v/>
      </c>
      <c r="M21" s="65"/>
      <c r="N21" s="9" t="s">
        <v>11</v>
      </c>
      <c r="O21" s="66" t="s">
        <v>40</v>
      </c>
      <c r="P21" s="67"/>
      <c r="Q21" s="68"/>
    </row>
    <row r="22" spans="1:17" ht="18.75" customHeight="1">
      <c r="A22" s="114" t="s">
        <v>20</v>
      </c>
      <c r="B22" s="114"/>
      <c r="C22" s="74">
        <f>IFERROR(ROUND(C19/C16*1000/C9,0),"")</f>
        <v>76</v>
      </c>
      <c r="D22" s="75"/>
      <c r="E22" s="9" t="s">
        <v>11</v>
      </c>
      <c r="F22" s="74">
        <f>IFERROR(ROUND(C19/C16*1000/F9,0),"")</f>
        <v>76</v>
      </c>
      <c r="G22" s="75"/>
      <c r="H22" s="9" t="s">
        <v>11</v>
      </c>
      <c r="I22" s="74">
        <f>IFERROR(ROUND(C19/C16*1000/I9,0),"")</f>
        <v>48</v>
      </c>
      <c r="J22" s="75"/>
      <c r="K22" s="9" t="s">
        <v>11</v>
      </c>
      <c r="L22" s="74" t="str">
        <f>IFERROR(ROUND(C19/C16*1000/L9,0),"")</f>
        <v/>
      </c>
      <c r="M22" s="75"/>
      <c r="N22" s="9" t="s">
        <v>11</v>
      </c>
      <c r="O22" s="76" t="s">
        <v>40</v>
      </c>
      <c r="P22" s="77"/>
      <c r="Q22" s="78"/>
    </row>
    <row r="23" spans="1:17" ht="18.75" customHeight="1">
      <c r="A23" s="114" t="s">
        <v>82</v>
      </c>
      <c r="B23" s="114"/>
      <c r="C23" s="69">
        <f>IFERROR(IF(I9&lt;&gt;"",IF(OR(C7="電気",C7="エコキュート"),IFERROR(C20,0),IF(OR(C7="プロパンガス",C7="エコジョーズ"),IFERROR(C21,0),IF(OR(C7="灯油",C7="エコフィール"),IFERROR(C22,0),IF(C7="ハイブリッド",IFERROR(ROUND(C20*0.7+C21*0.3,0),0),)))),0),"")</f>
        <v>0</v>
      </c>
      <c r="D23" s="70"/>
      <c r="E23" s="9" t="s">
        <v>11</v>
      </c>
      <c r="F23" s="69">
        <f>IFERROR(IF(OR(L9&lt;&gt;"",L10&lt;&gt;""),IF(OR(F7="電気",F7="エコキュート"),IFERROR(F20,0),IF(OR(F7="プロパンガス",F7="エコジョーズ"),IFERROR(F21,0),IF(OR(F7="灯油",F7="エコフィール"),IFERROR(F22,0),IF(F7="ハイブリッド",IFERROR(F21,0),)))),),"")</f>
        <v>0</v>
      </c>
      <c r="G23" s="70"/>
      <c r="H23" s="9" t="s">
        <v>11</v>
      </c>
      <c r="I23" s="71">
        <f>IFERROR(IF(C9&lt;&gt;"",IF(I7="エコキュート",IFERROR(I20,0),IF(OR(I7="エコジョーズ",I7="エコジョーズ+コージェネレーション設備"),IFERROR(I21,0),IF(I7="エコフィール",IFERROR(I22,0),IF(I7="ハイブリッド",IFERROR(ROUND(I20*0.7+I21*0.3,0),0),)))),),"")</f>
        <v>42</v>
      </c>
      <c r="J23" s="70"/>
      <c r="K23" s="9" t="s">
        <v>11</v>
      </c>
      <c r="L23" s="69" t="str">
        <f>IFERROR(IF(OR(F9&lt;&gt;"",F10&lt;&gt;""),IF(OR(I7="エコジョーズ",I7="エコジョーズ+コージェネレーション設備"),IFERROR(L21,0),IF(I7="エコフィール",IFERROR(L22,0),IF(I7="ハイブリッド",IFERROR(L21,0),))),),"")</f>
        <v/>
      </c>
      <c r="M23" s="70"/>
      <c r="N23" s="9" t="s">
        <v>11</v>
      </c>
      <c r="O23" s="72">
        <f>IFERROR(ROUND((O13/14)*C18,2),"")</f>
        <v>0</v>
      </c>
      <c r="P23" s="73"/>
      <c r="Q23" s="9" t="s">
        <v>12</v>
      </c>
    </row>
    <row r="24" spans="1:17" ht="18.75" customHeight="1">
      <c r="A24" s="114" t="s">
        <v>43</v>
      </c>
      <c r="B24" s="114"/>
      <c r="C24" s="49" t="s">
        <v>40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79">
        <f>IFERROR(ROUND(O11*C17+((O12/14)/F9)*C18,0),"")</f>
        <v>0</v>
      </c>
      <c r="P24" s="80"/>
      <c r="Q24" s="9" t="s">
        <v>12</v>
      </c>
    </row>
    <row r="25" spans="1:17" ht="18.75" customHeight="1">
      <c r="A25" s="119" t="s">
        <v>23</v>
      </c>
      <c r="B25" s="119"/>
      <c r="C25" s="81" t="s">
        <v>64</v>
      </c>
      <c r="D25" s="82"/>
      <c r="E25" s="83"/>
      <c r="F25" s="87" t="str">
        <f>IFERROR(ROUND(100*(C23-I23)/C23,2),"")</f>
        <v/>
      </c>
      <c r="G25" s="88"/>
      <c r="H25" s="11" t="s">
        <v>17</v>
      </c>
      <c r="I25" s="81" t="s">
        <v>65</v>
      </c>
      <c r="J25" s="82"/>
      <c r="K25" s="82"/>
      <c r="L25" s="87" t="str">
        <f>IFERROR(ROUND(100*(F23-L23)/F23,2),"")</f>
        <v/>
      </c>
      <c r="M25" s="88"/>
      <c r="N25" s="11" t="s">
        <v>17</v>
      </c>
      <c r="O25" s="87" t="str">
        <f>IFERROR(ROUND(100*(O24-O23)/O24,2),"")</f>
        <v/>
      </c>
      <c r="P25" s="88"/>
      <c r="Q25" s="14" t="s">
        <v>13</v>
      </c>
    </row>
    <row r="26" spans="1:17" ht="18.75" customHeight="1" thickBot="1">
      <c r="A26" s="119" t="s">
        <v>83</v>
      </c>
      <c r="B26" s="119"/>
      <c r="C26" s="84"/>
      <c r="D26" s="85"/>
      <c r="E26" s="86"/>
      <c r="F26" s="94">
        <f>IFERROR(ROUND(860*(F25/100),0),0)</f>
        <v>0</v>
      </c>
      <c r="G26" s="95"/>
      <c r="H26" s="9" t="s">
        <v>24</v>
      </c>
      <c r="I26" s="84"/>
      <c r="J26" s="85"/>
      <c r="K26" s="85"/>
      <c r="L26" s="94">
        <f>IFERROR(ROUND(1680*(L25/100),0),0)</f>
        <v>0</v>
      </c>
      <c r="M26" s="95"/>
      <c r="N26" s="9" t="s">
        <v>24</v>
      </c>
      <c r="O26" s="94">
        <f>IFERROR(ROUND(1680*(O25/100),0),0)</f>
        <v>0</v>
      </c>
      <c r="P26" s="95"/>
      <c r="Q26" s="9" t="s">
        <v>24</v>
      </c>
    </row>
    <row r="27" spans="1:17" ht="18.75" customHeight="1" thickBot="1">
      <c r="A27" s="120" t="s">
        <v>50</v>
      </c>
      <c r="B27" s="121"/>
      <c r="C27" s="96">
        <f>IFERROR(F26,0)+IFERROR(L26,0)+IFERROR(O26,0)</f>
        <v>0</v>
      </c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0" t="s">
        <v>24</v>
      </c>
    </row>
    <row r="28" spans="1:17">
      <c r="K28" s="3"/>
    </row>
    <row r="29" spans="1:17" ht="15.75" thickBot="1">
      <c r="A29" s="93" t="s">
        <v>70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ht="69.75" customHeight="1" thickBot="1">
      <c r="A30" s="89" t="s">
        <v>52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</row>
    <row r="31" spans="1:17">
      <c r="A31" s="92" t="s">
        <v>79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>
      <c r="A32" s="18" t="s">
        <v>80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>
      <c r="A33" s="18" t="s">
        <v>81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>
      <c r="A34" s="93" t="s">
        <v>84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ht="31.5" customHeight="1">
      <c r="A35" s="92" t="s">
        <v>85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7" spans="1:17" ht="17.25">
      <c r="A37" s="4"/>
      <c r="B37" s="17" t="s">
        <v>14</v>
      </c>
    </row>
    <row r="38" spans="1:17" ht="17.25">
      <c r="A38" s="6"/>
      <c r="B38" s="17" t="s">
        <v>15</v>
      </c>
    </row>
    <row r="39" spans="1:17" ht="17.25">
      <c r="A39" s="5"/>
      <c r="B39" s="17" t="s">
        <v>16</v>
      </c>
    </row>
  </sheetData>
  <mergeCells count="105">
    <mergeCell ref="A30:Q30"/>
    <mergeCell ref="A31:Q31"/>
    <mergeCell ref="A34:Q34"/>
    <mergeCell ref="A35:Q35"/>
    <mergeCell ref="F26:G26"/>
    <mergeCell ref="L26:M26"/>
    <mergeCell ref="O26:P26"/>
    <mergeCell ref="A27:B27"/>
    <mergeCell ref="C27:P27"/>
    <mergeCell ref="A29:Q29"/>
    <mergeCell ref="A24:B24"/>
    <mergeCell ref="C24:N24"/>
    <mergeCell ref="O24:P24"/>
    <mergeCell ref="A25:B25"/>
    <mergeCell ref="C25:E26"/>
    <mergeCell ref="F25:G25"/>
    <mergeCell ref="I25:K26"/>
    <mergeCell ref="L25:M25"/>
    <mergeCell ref="O25:P25"/>
    <mergeCell ref="A26:B26"/>
    <mergeCell ref="A23:B23"/>
    <mergeCell ref="C23:D23"/>
    <mergeCell ref="F23:G23"/>
    <mergeCell ref="I23:J23"/>
    <mergeCell ref="L23:M23"/>
    <mergeCell ref="O23:P23"/>
    <mergeCell ref="O21:Q21"/>
    <mergeCell ref="A22:B22"/>
    <mergeCell ref="C22:D22"/>
    <mergeCell ref="F22:G22"/>
    <mergeCell ref="I22:J22"/>
    <mergeCell ref="L22:M22"/>
    <mergeCell ref="O22:Q22"/>
    <mergeCell ref="A20:B20"/>
    <mergeCell ref="C20:D20"/>
    <mergeCell ref="F20:G20"/>
    <mergeCell ref="I20:J20"/>
    <mergeCell ref="L20:Q20"/>
    <mergeCell ref="A21:B21"/>
    <mergeCell ref="C21:D21"/>
    <mergeCell ref="F21:G21"/>
    <mergeCell ref="I21:J21"/>
    <mergeCell ref="L21:M21"/>
    <mergeCell ref="A17:A19"/>
    <mergeCell ref="C17:N17"/>
    <mergeCell ref="O17:Q17"/>
    <mergeCell ref="C18:N18"/>
    <mergeCell ref="O18:Q18"/>
    <mergeCell ref="C19:N19"/>
    <mergeCell ref="O19:Q19"/>
    <mergeCell ref="A14:A16"/>
    <mergeCell ref="C14:N14"/>
    <mergeCell ref="O14:Q14"/>
    <mergeCell ref="C15:N15"/>
    <mergeCell ref="O15:Q15"/>
    <mergeCell ref="C16:N16"/>
    <mergeCell ref="O16:Q16"/>
    <mergeCell ref="A11:A13"/>
    <mergeCell ref="C11:N11"/>
    <mergeCell ref="O11:P11"/>
    <mergeCell ref="C12:N12"/>
    <mergeCell ref="O12:P12"/>
    <mergeCell ref="C13:N13"/>
    <mergeCell ref="O13:P13"/>
    <mergeCell ref="A10:B10"/>
    <mergeCell ref="C10:E10"/>
    <mergeCell ref="F10:H10"/>
    <mergeCell ref="I10:K10"/>
    <mergeCell ref="L10:N10"/>
    <mergeCell ref="O10:Q10"/>
    <mergeCell ref="A9:B9"/>
    <mergeCell ref="C9:E9"/>
    <mergeCell ref="F9:H9"/>
    <mergeCell ref="I9:K9"/>
    <mergeCell ref="L9:N9"/>
    <mergeCell ref="O9:Q9"/>
    <mergeCell ref="A7:B7"/>
    <mergeCell ref="C7:E7"/>
    <mergeCell ref="F7:H7"/>
    <mergeCell ref="I7:Q7"/>
    <mergeCell ref="A8:B8"/>
    <mergeCell ref="C8:E8"/>
    <mergeCell ref="F8:H8"/>
    <mergeCell ref="I8:Q8"/>
    <mergeCell ref="A6:B6"/>
    <mergeCell ref="C6:E6"/>
    <mergeCell ref="F6:H6"/>
    <mergeCell ref="I6:K6"/>
    <mergeCell ref="L6:N6"/>
    <mergeCell ref="O6:Q6"/>
    <mergeCell ref="A5:B5"/>
    <mergeCell ref="C5:E5"/>
    <mergeCell ref="F5:H5"/>
    <mergeCell ref="I5:K5"/>
    <mergeCell ref="L5:N5"/>
    <mergeCell ref="O5:Q5"/>
    <mergeCell ref="A1:Q1"/>
    <mergeCell ref="A3:B4"/>
    <mergeCell ref="C3:H3"/>
    <mergeCell ref="I3:Q3"/>
    <mergeCell ref="C4:E4"/>
    <mergeCell ref="F4:H4"/>
    <mergeCell ref="I4:K4"/>
    <mergeCell ref="L4:N4"/>
    <mergeCell ref="O4:Q4"/>
  </mergeCells>
  <phoneticPr fontId="2"/>
  <conditionalFormatting sqref="C7:H8">
    <cfRule type="expression" dxfId="43" priority="1">
      <formula>OR(C7="【従来型機器】",C7="【高効率機器】")</formula>
    </cfRule>
  </conditionalFormatting>
  <conditionalFormatting sqref="C10:H10">
    <cfRule type="expression" dxfId="42" priority="11">
      <formula>AND(C7&lt;&gt;"ハイブリッド",C10&lt;&gt;"")</formula>
    </cfRule>
    <cfRule type="expression" dxfId="41" priority="13">
      <formula>C7&lt;&gt;"ハイブリッド"</formula>
    </cfRule>
  </conditionalFormatting>
  <conditionalFormatting sqref="F9:H9">
    <cfRule type="expression" dxfId="40" priority="6">
      <formula>AND($F$7="ハイブリッド",F9&lt;&gt;"")</formula>
    </cfRule>
    <cfRule type="expression" dxfId="39" priority="7">
      <formula>AND($F$7="ハイブリッド",F9="")</formula>
    </cfRule>
  </conditionalFormatting>
  <conditionalFormatting sqref="I10:N10">
    <cfRule type="expression" dxfId="38" priority="10">
      <formula>AND($I$7&lt;&gt;"ハイブリッド",I10&lt;&gt;"")</formula>
    </cfRule>
    <cfRule type="expression" dxfId="37" priority="12">
      <formula>$I$7&lt;&gt;"ハイブリッド"</formula>
    </cfRule>
  </conditionalFormatting>
  <conditionalFormatting sqref="L5:L6">
    <cfRule type="expression" dxfId="36" priority="2">
      <formula>AND(OR($I$7="エコキュート"),L5&lt;&gt;"")</formula>
    </cfRule>
    <cfRule type="expression" dxfId="35" priority="3">
      <formula>AND($I$7="エコキュート",L5="")</formula>
    </cfRule>
  </conditionalFormatting>
  <conditionalFormatting sqref="L9">
    <cfRule type="expression" dxfId="34" priority="15">
      <formula>AND(OR($I$7="エコキュート"),L9&lt;&gt;"")</formula>
    </cfRule>
    <cfRule type="expression" dxfId="33" priority="16">
      <formula>AND($I$7="エコキュート",L9="")</formula>
    </cfRule>
  </conditionalFormatting>
  <conditionalFormatting sqref="L9:N9">
    <cfRule type="expression" dxfId="32" priority="8">
      <formula>AND($I$7="ハイブリッド",L9&lt;&gt;"")</formula>
    </cfRule>
    <cfRule type="expression" dxfId="31" priority="9">
      <formula>AND($I$7="ハイブリッド",L9="")</formula>
    </cfRule>
  </conditionalFormatting>
  <conditionalFormatting sqref="O5:O6">
    <cfRule type="expression" dxfId="30" priority="4">
      <formula>AND($I$7&lt;&gt;"エコジョーズ+コージェネレーション設備",$O5="")</formula>
    </cfRule>
    <cfRule type="expression" dxfId="29" priority="5">
      <formula>AND($I$7&lt;&gt;"エコジョーズ+コージェネレーション設備",$O5&lt;&gt;"")</formula>
    </cfRule>
  </conditionalFormatting>
  <conditionalFormatting sqref="O11:Q13">
    <cfRule type="expression" dxfId="28" priority="17">
      <formula>AND($I$7&lt;&gt;"エコジョーズ+コージェネレーション設備",$O11="")</formula>
    </cfRule>
    <cfRule type="expression" dxfId="27" priority="18">
      <formula>AND($I$7&lt;&gt;"エコジョーズ+コージェネレーション設備",$O11&lt;&gt;"")</formula>
    </cfRule>
  </conditionalFormatting>
  <dataValidations count="3">
    <dataValidation type="list" allowBlank="1" showInputMessage="1" showErrorMessage="1" sqref="I7:Q7" xr:uid="{00000000-0002-0000-0100-000000000000}">
      <formula1>"エコキュート,エコジョーズ,エコジョーズ+コージェネレーション設備,エコフィール,ハイブリッド"</formula1>
    </dataValidation>
    <dataValidation type="list" allowBlank="1" showInputMessage="1" showErrorMessage="1" sqref="C7:H7" xr:uid="{00000000-0002-0000-0100-000001000000}">
      <formula1>"【従来型機器】,電気,プロパンガス,灯油,【高効率機器】,エコキュート,エコジョーズ,エコフィール,ハイブリッド"</formula1>
    </dataValidation>
    <dataValidation type="list" allowBlank="1" showInputMessage="1" showErrorMessage="1" sqref="C8:H8" xr:uid="{00000000-0002-0000-0100-000002000000}">
      <formula1>"既存機器性能不明"</formula1>
    </dataValidation>
  </dataValidations>
  <printOptions horizontalCentered="1"/>
  <pageMargins left="0.39370078740157483" right="0.39370078740157483" top="0.98425196850393704" bottom="0.98425196850393704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18"/>
  <sheetViews>
    <sheetView zoomScaleNormal="100" zoomScaleSheetLayoutView="100" workbookViewId="0">
      <selection activeCell="A6" sqref="A6:D13"/>
    </sheetView>
  </sheetViews>
  <sheetFormatPr defaultColWidth="9" defaultRowHeight="15"/>
  <cols>
    <col min="1" max="1" width="15.625" style="1" customWidth="1"/>
    <col min="2" max="3" width="5.875" style="1" customWidth="1"/>
    <col min="4" max="4" width="6.625" style="1" customWidth="1"/>
    <col min="5" max="6" width="6.125" style="1" customWidth="1"/>
    <col min="7" max="7" width="11" style="1" customWidth="1"/>
    <col min="8" max="9" width="6.125" style="1" customWidth="1"/>
    <col min="10" max="10" width="11" style="1" customWidth="1"/>
    <col min="11" max="16384" width="9" style="1"/>
  </cols>
  <sheetData>
    <row r="1" spans="1:10" ht="22.5" customHeight="1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4.2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>
      <c r="A3" s="98" t="s">
        <v>67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30" customHeight="1">
      <c r="A4" s="113" t="s">
        <v>53</v>
      </c>
      <c r="B4" s="113"/>
      <c r="C4" s="113"/>
      <c r="D4" s="113"/>
      <c r="E4" s="114" t="s">
        <v>21</v>
      </c>
      <c r="F4" s="114"/>
      <c r="G4" s="114"/>
      <c r="H4" s="114"/>
      <c r="I4" s="114"/>
      <c r="J4" s="114"/>
    </row>
    <row r="5" spans="1:10" ht="30" customHeight="1">
      <c r="A5" s="113"/>
      <c r="B5" s="113"/>
      <c r="C5" s="113"/>
      <c r="D5" s="113"/>
      <c r="E5" s="114" t="s">
        <v>22</v>
      </c>
      <c r="F5" s="114"/>
      <c r="G5" s="114"/>
      <c r="H5" s="114" t="s">
        <v>1</v>
      </c>
      <c r="I5" s="114"/>
      <c r="J5" s="114"/>
    </row>
    <row r="6" spans="1:10" s="2" customFormat="1" ht="30" customHeight="1">
      <c r="A6" s="114" t="s">
        <v>37</v>
      </c>
      <c r="B6" s="114"/>
      <c r="C6" s="114"/>
      <c r="D6" s="114"/>
      <c r="E6" s="99"/>
      <c r="F6" s="100"/>
      <c r="G6" s="100"/>
      <c r="H6" s="99"/>
      <c r="I6" s="100"/>
      <c r="J6" s="101"/>
    </row>
    <row r="7" spans="1:10" s="2" customFormat="1" ht="30" customHeight="1">
      <c r="A7" s="114" t="s">
        <v>38</v>
      </c>
      <c r="B7" s="114"/>
      <c r="C7" s="114"/>
      <c r="D7" s="114"/>
      <c r="E7" s="99"/>
      <c r="F7" s="100"/>
      <c r="G7" s="100"/>
      <c r="H7" s="99"/>
      <c r="I7" s="100"/>
      <c r="J7" s="101"/>
    </row>
    <row r="8" spans="1:10" s="2" customFormat="1" ht="30" customHeight="1">
      <c r="A8" s="114" t="s">
        <v>56</v>
      </c>
      <c r="B8" s="114"/>
      <c r="C8" s="114"/>
      <c r="D8" s="114"/>
      <c r="E8" s="109"/>
      <c r="F8" s="110"/>
      <c r="G8" s="15" t="s">
        <v>57</v>
      </c>
      <c r="H8" s="109"/>
      <c r="I8" s="110"/>
      <c r="J8" s="15" t="s">
        <v>57</v>
      </c>
    </row>
    <row r="9" spans="1:10" ht="30" customHeight="1">
      <c r="A9" s="114" t="s">
        <v>27</v>
      </c>
      <c r="B9" s="113"/>
      <c r="C9" s="113"/>
      <c r="D9" s="113"/>
      <c r="E9" s="106"/>
      <c r="F9" s="107"/>
      <c r="G9" s="8" t="s">
        <v>36</v>
      </c>
      <c r="H9" s="106"/>
      <c r="I9" s="107"/>
      <c r="J9" s="8" t="s">
        <v>36</v>
      </c>
    </row>
    <row r="10" spans="1:10" ht="30" customHeight="1">
      <c r="A10" s="122" t="s">
        <v>61</v>
      </c>
      <c r="B10" s="123"/>
      <c r="C10" s="123"/>
      <c r="D10" s="124"/>
      <c r="E10" s="108">
        <v>0.51800000000000002</v>
      </c>
      <c r="F10" s="60"/>
      <c r="G10" s="60"/>
      <c r="H10" s="56" t="s">
        <v>54</v>
      </c>
      <c r="I10" s="56"/>
      <c r="J10" s="57"/>
    </row>
    <row r="11" spans="1:10" ht="30" customHeight="1" thickBot="1">
      <c r="A11" s="119" t="s">
        <v>26</v>
      </c>
      <c r="B11" s="119"/>
      <c r="C11" s="119"/>
      <c r="D11" s="119"/>
      <c r="E11" s="94">
        <f>IFERROR(ROUND(E9*E10,0),"")</f>
        <v>0</v>
      </c>
      <c r="F11" s="95"/>
      <c r="G11" s="12" t="s">
        <v>55</v>
      </c>
      <c r="H11" s="94">
        <f>IFERROR(ROUND(H9*E10,0),"")</f>
        <v>0</v>
      </c>
      <c r="I11" s="95"/>
      <c r="J11" s="13" t="s">
        <v>55</v>
      </c>
    </row>
    <row r="12" spans="1:10" ht="30" customHeight="1" thickBot="1">
      <c r="A12" s="120" t="s">
        <v>25</v>
      </c>
      <c r="B12" s="125"/>
      <c r="C12" s="125"/>
      <c r="D12" s="125"/>
      <c r="E12" s="102">
        <f>IFERROR(E11-H11,"")</f>
        <v>0</v>
      </c>
      <c r="F12" s="103"/>
      <c r="G12" s="103"/>
      <c r="H12" s="103"/>
      <c r="I12" s="103"/>
      <c r="J12" s="10" t="s">
        <v>55</v>
      </c>
    </row>
    <row r="13" spans="1:10" ht="30" customHeight="1">
      <c r="A13" s="126" t="s">
        <v>23</v>
      </c>
      <c r="B13" s="126"/>
      <c r="C13" s="126"/>
      <c r="D13" s="126"/>
      <c r="E13" s="104" t="str">
        <f>IFERROR(ROUND(100*E12/E11,2),"")</f>
        <v/>
      </c>
      <c r="F13" s="105"/>
      <c r="G13" s="105"/>
      <c r="H13" s="105"/>
      <c r="I13" s="105"/>
      <c r="J13" s="16" t="s">
        <v>17</v>
      </c>
    </row>
    <row r="15" spans="1:10">
      <c r="A15" s="92" t="s">
        <v>86</v>
      </c>
      <c r="B15" s="92"/>
      <c r="C15" s="92"/>
      <c r="D15" s="92"/>
      <c r="E15" s="92"/>
      <c r="F15" s="92"/>
      <c r="G15" s="92"/>
      <c r="H15" s="92"/>
      <c r="I15" s="92"/>
      <c r="J15" s="92"/>
    </row>
    <row r="17" spans="1:2" ht="17.25">
      <c r="A17" s="4"/>
      <c r="B17" s="17" t="s">
        <v>14</v>
      </c>
    </row>
    <row r="18" spans="1:2" ht="17.25">
      <c r="A18" s="5"/>
      <c r="B18" s="17" t="s">
        <v>16</v>
      </c>
    </row>
  </sheetData>
  <mergeCells count="29">
    <mergeCell ref="H9:I9"/>
    <mergeCell ref="H10:J10"/>
    <mergeCell ref="E10:G10"/>
    <mergeCell ref="A8:D8"/>
    <mergeCell ref="A4:D5"/>
    <mergeCell ref="E4:J4"/>
    <mergeCell ref="E5:G5"/>
    <mergeCell ref="H5:J5"/>
    <mergeCell ref="A7:D7"/>
    <mergeCell ref="E7:G7"/>
    <mergeCell ref="H7:J7"/>
    <mergeCell ref="H8:I8"/>
    <mergeCell ref="E8:F8"/>
    <mergeCell ref="A15:J15"/>
    <mergeCell ref="A1:J1"/>
    <mergeCell ref="A3:J3"/>
    <mergeCell ref="A6:D6"/>
    <mergeCell ref="E6:G6"/>
    <mergeCell ref="H6:J6"/>
    <mergeCell ref="A10:D10"/>
    <mergeCell ref="A9:D9"/>
    <mergeCell ref="A13:D13"/>
    <mergeCell ref="A11:D11"/>
    <mergeCell ref="E12:I12"/>
    <mergeCell ref="E13:I13"/>
    <mergeCell ref="A12:D12"/>
    <mergeCell ref="E11:F11"/>
    <mergeCell ref="H11:I11"/>
    <mergeCell ref="E9:F9"/>
  </mergeCells>
  <phoneticPr fontId="2"/>
  <conditionalFormatting sqref="E11:G11">
    <cfRule type="expression" dxfId="26" priority="25">
      <formula>AND($E$9&lt;&gt;"",#REF!="電気")</formula>
    </cfRule>
  </conditionalFormatting>
  <conditionalFormatting sqref="G9">
    <cfRule type="expression" dxfId="25" priority="3">
      <formula>AND($E$9&lt;&gt;"",#REF!="電気")</formula>
    </cfRule>
  </conditionalFormatting>
  <conditionalFormatting sqref="H11:J11">
    <cfRule type="expression" dxfId="24" priority="22">
      <formula>AND($H$9&lt;&gt;"",#REF!="電気")</formula>
    </cfRule>
  </conditionalFormatting>
  <conditionalFormatting sqref="J9">
    <cfRule type="expression" dxfId="23" priority="2">
      <formula>AND($E$9&lt;&gt;"",#REF!="電気")</formula>
    </cfRule>
  </conditionalFormatting>
  <conditionalFormatting sqref="J12">
    <cfRule type="expression" dxfId="22" priority="1">
      <formula>AND($H$9&lt;&gt;"",#REF!="電気")</formula>
    </cfRule>
  </conditionalFormatting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Q39"/>
  <sheetViews>
    <sheetView topLeftCell="A5" zoomScaleNormal="100" workbookViewId="0">
      <selection activeCell="A5" sqref="A5:B27"/>
    </sheetView>
  </sheetViews>
  <sheetFormatPr defaultColWidth="9" defaultRowHeight="15"/>
  <cols>
    <col min="1" max="1" width="10.625" style="1" customWidth="1"/>
    <col min="2" max="2" width="21.75" style="1" customWidth="1"/>
    <col min="3" max="4" width="5.75" style="1" customWidth="1"/>
    <col min="5" max="5" width="11.25" style="1" customWidth="1"/>
    <col min="6" max="7" width="5.75" style="1" customWidth="1"/>
    <col min="8" max="8" width="11.25" style="1" customWidth="1"/>
    <col min="9" max="10" width="5.75" style="1" customWidth="1"/>
    <col min="11" max="11" width="11.25" style="1" customWidth="1"/>
    <col min="12" max="13" width="5.75" style="1" customWidth="1"/>
    <col min="14" max="14" width="11.25" style="1" customWidth="1"/>
    <col min="15" max="16" width="5.75" style="1" customWidth="1"/>
    <col min="17" max="17" width="11.25" style="1" customWidth="1"/>
    <col min="18" max="16384" width="9" style="1"/>
  </cols>
  <sheetData>
    <row r="1" spans="1:17" ht="23.25" customHeight="1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3" spans="1:17" ht="18.75" customHeight="1">
      <c r="A3" s="113" t="s">
        <v>35</v>
      </c>
      <c r="B3" s="113"/>
      <c r="C3" s="114" t="s">
        <v>0</v>
      </c>
      <c r="D3" s="114"/>
      <c r="E3" s="114"/>
      <c r="F3" s="114"/>
      <c r="G3" s="114"/>
      <c r="H3" s="114"/>
      <c r="I3" s="114" t="s">
        <v>1</v>
      </c>
      <c r="J3" s="114"/>
      <c r="K3" s="114"/>
      <c r="L3" s="114"/>
      <c r="M3" s="114"/>
      <c r="N3" s="114"/>
      <c r="O3" s="114"/>
      <c r="P3" s="114"/>
      <c r="Q3" s="114"/>
    </row>
    <row r="4" spans="1:17" ht="18.75" customHeight="1">
      <c r="A4" s="113"/>
      <c r="B4" s="113"/>
      <c r="C4" s="114" t="s">
        <v>51</v>
      </c>
      <c r="D4" s="114"/>
      <c r="E4" s="114"/>
      <c r="F4" s="114" t="s">
        <v>2</v>
      </c>
      <c r="G4" s="114"/>
      <c r="H4" s="114"/>
      <c r="I4" s="114" t="s">
        <v>51</v>
      </c>
      <c r="J4" s="114"/>
      <c r="K4" s="114"/>
      <c r="L4" s="114" t="s">
        <v>2</v>
      </c>
      <c r="M4" s="114"/>
      <c r="N4" s="114"/>
      <c r="O4" s="114" t="s">
        <v>31</v>
      </c>
      <c r="P4" s="114"/>
      <c r="Q4" s="114"/>
    </row>
    <row r="5" spans="1:17" s="2" customFormat="1" ht="18.75" customHeight="1">
      <c r="A5" s="114" t="s">
        <v>37</v>
      </c>
      <c r="B5" s="114"/>
      <c r="C5" s="20" t="s">
        <v>30</v>
      </c>
      <c r="D5" s="21"/>
      <c r="E5" s="21"/>
      <c r="F5" s="20" t="s">
        <v>30</v>
      </c>
      <c r="G5" s="21"/>
      <c r="H5" s="22"/>
      <c r="I5" s="26" t="s">
        <v>30</v>
      </c>
      <c r="J5" s="27"/>
      <c r="K5" s="28"/>
      <c r="L5" s="20" t="s">
        <v>30</v>
      </c>
      <c r="M5" s="21"/>
      <c r="N5" s="22"/>
      <c r="O5" s="26"/>
      <c r="P5" s="27"/>
      <c r="Q5" s="28"/>
    </row>
    <row r="6" spans="1:17" s="2" customFormat="1" ht="18.75" customHeight="1">
      <c r="A6" s="114" t="s">
        <v>38</v>
      </c>
      <c r="B6" s="114"/>
      <c r="C6" s="20" t="s">
        <v>30</v>
      </c>
      <c r="D6" s="21"/>
      <c r="E6" s="21"/>
      <c r="F6" s="20" t="s">
        <v>30</v>
      </c>
      <c r="G6" s="21"/>
      <c r="H6" s="22"/>
      <c r="I6" s="23" t="s">
        <v>30</v>
      </c>
      <c r="J6" s="24"/>
      <c r="K6" s="24"/>
      <c r="L6" s="20" t="s">
        <v>30</v>
      </c>
      <c r="M6" s="21"/>
      <c r="N6" s="22"/>
      <c r="O6" s="24"/>
      <c r="P6" s="24"/>
      <c r="Q6" s="25"/>
    </row>
    <row r="7" spans="1:17" s="2" customFormat="1" ht="18.75" customHeight="1">
      <c r="A7" s="114" t="s">
        <v>3</v>
      </c>
      <c r="B7" s="114"/>
      <c r="C7" s="39" t="s">
        <v>33</v>
      </c>
      <c r="D7" s="40"/>
      <c r="E7" s="40"/>
      <c r="F7" s="39" t="s">
        <v>68</v>
      </c>
      <c r="G7" s="40"/>
      <c r="H7" s="40"/>
      <c r="I7" s="41" t="s">
        <v>63</v>
      </c>
      <c r="J7" s="42"/>
      <c r="K7" s="42"/>
      <c r="L7" s="43"/>
      <c r="M7" s="43"/>
      <c r="N7" s="43"/>
      <c r="O7" s="42"/>
      <c r="P7" s="42"/>
      <c r="Q7" s="44"/>
    </row>
    <row r="8" spans="1:17" s="2" customFormat="1" ht="49.5" customHeight="1">
      <c r="A8" s="115" t="s">
        <v>73</v>
      </c>
      <c r="B8" s="115"/>
      <c r="C8" s="39" t="s">
        <v>69</v>
      </c>
      <c r="D8" s="40"/>
      <c r="E8" s="40"/>
      <c r="F8" s="39"/>
      <c r="G8" s="40"/>
      <c r="H8" s="40"/>
      <c r="I8" s="45" t="s">
        <v>41</v>
      </c>
      <c r="J8" s="46"/>
      <c r="K8" s="46"/>
      <c r="L8" s="47"/>
      <c r="M8" s="47"/>
      <c r="N8" s="47"/>
      <c r="O8" s="46"/>
      <c r="P8" s="46"/>
      <c r="Q8" s="48"/>
    </row>
    <row r="9" spans="1:17" ht="49.5" customHeight="1">
      <c r="A9" s="115" t="s">
        <v>62</v>
      </c>
      <c r="B9" s="116"/>
      <c r="C9" s="29">
        <v>0.9</v>
      </c>
      <c r="D9" s="30"/>
      <c r="E9" s="30"/>
      <c r="F9" s="29">
        <v>0.83</v>
      </c>
      <c r="G9" s="30"/>
      <c r="H9" s="31"/>
      <c r="I9" s="32">
        <v>0.95</v>
      </c>
      <c r="J9" s="33"/>
      <c r="K9" s="33"/>
      <c r="L9" s="34">
        <v>0.95</v>
      </c>
      <c r="M9" s="35"/>
      <c r="N9" s="36"/>
      <c r="O9" s="37"/>
      <c r="P9" s="37"/>
      <c r="Q9" s="38"/>
    </row>
    <row r="10" spans="1:17" ht="49.5" customHeight="1">
      <c r="A10" s="115" t="s">
        <v>71</v>
      </c>
      <c r="B10" s="116"/>
      <c r="C10" s="29"/>
      <c r="D10" s="30"/>
      <c r="E10" s="30"/>
      <c r="F10" s="29"/>
      <c r="G10" s="30"/>
      <c r="H10" s="31"/>
      <c r="I10" s="32"/>
      <c r="J10" s="33"/>
      <c r="K10" s="33"/>
      <c r="L10" s="34"/>
      <c r="M10" s="35"/>
      <c r="N10" s="36"/>
      <c r="O10" s="37" t="s">
        <v>40</v>
      </c>
      <c r="P10" s="37"/>
      <c r="Q10" s="38"/>
    </row>
    <row r="11" spans="1:17" ht="18.75" customHeight="1">
      <c r="A11" s="114" t="s">
        <v>4</v>
      </c>
      <c r="B11" s="117" t="s">
        <v>5</v>
      </c>
      <c r="C11" s="49" t="s">
        <v>40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2"/>
      <c r="P11" s="53"/>
      <c r="Q11" s="8" t="s">
        <v>34</v>
      </c>
    </row>
    <row r="12" spans="1:17" ht="18.75" customHeight="1">
      <c r="A12" s="113"/>
      <c r="B12" s="117" t="s">
        <v>42</v>
      </c>
      <c r="C12" s="49" t="s">
        <v>40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/>
      <c r="P12" s="53"/>
      <c r="Q12" s="8" t="s">
        <v>34</v>
      </c>
    </row>
    <row r="13" spans="1:17" ht="18.75" customHeight="1">
      <c r="A13" s="113"/>
      <c r="B13" s="117" t="s">
        <v>6</v>
      </c>
      <c r="C13" s="49" t="s">
        <v>40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  <c r="O13" s="52"/>
      <c r="P13" s="53"/>
      <c r="Q13" s="8" t="s">
        <v>34</v>
      </c>
    </row>
    <row r="14" spans="1:17" ht="18.75" customHeight="1">
      <c r="A14" s="114" t="s">
        <v>48</v>
      </c>
      <c r="B14" s="118" t="s">
        <v>7</v>
      </c>
      <c r="C14" s="62">
        <v>3.6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56" t="s">
        <v>39</v>
      </c>
      <c r="P14" s="56"/>
      <c r="Q14" s="57"/>
    </row>
    <row r="15" spans="1:17" ht="18.75" customHeight="1">
      <c r="A15" s="113"/>
      <c r="B15" s="118" t="s">
        <v>44</v>
      </c>
      <c r="C15" s="58">
        <v>50.08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6" t="s">
        <v>8</v>
      </c>
      <c r="P15" s="56"/>
      <c r="Q15" s="57"/>
    </row>
    <row r="16" spans="1:17" ht="18.75" customHeight="1">
      <c r="A16" s="113"/>
      <c r="B16" s="118" t="s">
        <v>45</v>
      </c>
      <c r="C16" s="58">
        <v>36.49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6" t="s">
        <v>9</v>
      </c>
      <c r="P16" s="56"/>
      <c r="Q16" s="57"/>
    </row>
    <row r="17" spans="1:17" ht="18.75" customHeight="1">
      <c r="A17" s="114" t="s">
        <v>46</v>
      </c>
      <c r="B17" s="118" t="s">
        <v>7</v>
      </c>
      <c r="C17" s="54">
        <v>0.55300000000000005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 t="s">
        <v>58</v>
      </c>
      <c r="P17" s="56"/>
      <c r="Q17" s="57"/>
    </row>
    <row r="18" spans="1:17" ht="18.75" customHeight="1">
      <c r="A18" s="113"/>
      <c r="B18" s="118" t="s">
        <v>44</v>
      </c>
      <c r="C18" s="58">
        <v>3.01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 t="s">
        <v>59</v>
      </c>
      <c r="P18" s="60"/>
      <c r="Q18" s="61"/>
    </row>
    <row r="19" spans="1:17" ht="18.75" customHeight="1">
      <c r="A19" s="113"/>
      <c r="B19" s="118" t="s">
        <v>45</v>
      </c>
      <c r="C19" s="58">
        <v>2.5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 t="s">
        <v>60</v>
      </c>
      <c r="P19" s="60"/>
      <c r="Q19" s="61"/>
    </row>
    <row r="20" spans="1:17" ht="18.75" customHeight="1">
      <c r="A20" s="114" t="s">
        <v>18</v>
      </c>
      <c r="B20" s="114"/>
      <c r="C20" s="64">
        <f>IFERROR(ROUND(C17/C14*1000/C9,0),"")</f>
        <v>171</v>
      </c>
      <c r="D20" s="65"/>
      <c r="E20" s="9" t="s">
        <v>11</v>
      </c>
      <c r="F20" s="64">
        <f>IFERROR(ROUND(C17/C14*1000/F9,0),"")</f>
        <v>185</v>
      </c>
      <c r="G20" s="65"/>
      <c r="H20" s="9" t="s">
        <v>11</v>
      </c>
      <c r="I20" s="64">
        <f>IFERROR(ROUND(C17/C14*1000/I9,0),"")</f>
        <v>162</v>
      </c>
      <c r="J20" s="65"/>
      <c r="K20" s="9" t="s">
        <v>11</v>
      </c>
      <c r="L20" s="66" t="s">
        <v>66</v>
      </c>
      <c r="M20" s="67"/>
      <c r="N20" s="67"/>
      <c r="O20" s="67"/>
      <c r="P20" s="67"/>
      <c r="Q20" s="68"/>
    </row>
    <row r="21" spans="1:17" ht="18.75" customHeight="1">
      <c r="A21" s="114" t="s">
        <v>19</v>
      </c>
      <c r="B21" s="114"/>
      <c r="C21" s="64">
        <f>IFERROR(IF(C7&lt;&gt;"ハイブリッド",ROUND(C18/C15*1000/C9,0),ROUND(C18/C15*1000/C10,0)),"")</f>
        <v>67</v>
      </c>
      <c r="D21" s="65"/>
      <c r="E21" s="9" t="s">
        <v>11</v>
      </c>
      <c r="F21" s="64">
        <f>IFERROR(IF(F7&lt;&gt;"ハイブリッド",ROUND(C18/C15*1000/F9,0),ROUND(C18/C15*1000/F10,0)),"")</f>
        <v>72</v>
      </c>
      <c r="G21" s="65"/>
      <c r="H21" s="9" t="s">
        <v>11</v>
      </c>
      <c r="I21" s="64">
        <f>IFERROR(IF(I7&lt;&gt;"ハイブリッド",ROUND(C18/C15*1000/I9,0),ROUND(C18/C15*1000/I10,0)),"")</f>
        <v>63</v>
      </c>
      <c r="J21" s="65"/>
      <c r="K21" s="9" t="s">
        <v>11</v>
      </c>
      <c r="L21" s="64">
        <f>IFERROR(IF(I7&lt;&gt;"ハイブリッド",ROUND(C18/C15*1000/L9,0),ROUND(C18/C15*1000/L10,0)),"")</f>
        <v>63</v>
      </c>
      <c r="M21" s="65"/>
      <c r="N21" s="9" t="s">
        <v>11</v>
      </c>
      <c r="O21" s="66" t="s">
        <v>40</v>
      </c>
      <c r="P21" s="67"/>
      <c r="Q21" s="68"/>
    </row>
    <row r="22" spans="1:17" ht="18.75" customHeight="1">
      <c r="A22" s="114" t="s">
        <v>20</v>
      </c>
      <c r="B22" s="114"/>
      <c r="C22" s="74">
        <f>IFERROR(ROUND(C19/C16*1000/C9,0),"")</f>
        <v>76</v>
      </c>
      <c r="D22" s="75"/>
      <c r="E22" s="9" t="s">
        <v>11</v>
      </c>
      <c r="F22" s="74">
        <f>IFERROR(ROUND(C19/C16*1000/F9,0),"")</f>
        <v>83</v>
      </c>
      <c r="G22" s="75"/>
      <c r="H22" s="9" t="s">
        <v>11</v>
      </c>
      <c r="I22" s="74">
        <f>IFERROR(ROUND(C19/C16*1000/I9,0),"")</f>
        <v>72</v>
      </c>
      <c r="J22" s="75"/>
      <c r="K22" s="9" t="s">
        <v>11</v>
      </c>
      <c r="L22" s="74">
        <f>IFERROR(ROUND(C19/C16*1000/L9,0),"")</f>
        <v>72</v>
      </c>
      <c r="M22" s="75"/>
      <c r="N22" s="9" t="s">
        <v>11</v>
      </c>
      <c r="O22" s="76" t="s">
        <v>40</v>
      </c>
      <c r="P22" s="77"/>
      <c r="Q22" s="78"/>
    </row>
    <row r="23" spans="1:17" ht="18.75" customHeight="1">
      <c r="A23" s="114" t="s">
        <v>47</v>
      </c>
      <c r="B23" s="114"/>
      <c r="C23" s="69">
        <f>IFERROR(IF(I9&lt;&gt;"",IF(OR(C7="電気",C7="エコキュート"),IFERROR(C20,0),IF(OR(C7="プロパンガス",C7="エコジョーズ"),IFERROR(C21,0),IF(OR(C7="灯油",C7="エコフィール"),IFERROR(C22,0),IF(C7="ハイブリッド",IFERROR(ROUND(C20*0.7+C21*0.3,0),0),)))),0),"")</f>
        <v>171</v>
      </c>
      <c r="D23" s="70"/>
      <c r="E23" s="9" t="s">
        <v>11</v>
      </c>
      <c r="F23" s="69">
        <f>IFERROR(IF(OR(L9&lt;&gt;"",L10&lt;&gt;""),IF(OR(F7="電気",F7="エコキュート"),IFERROR(F20,0),IF(OR(F7="プロパンガス",F7="エコジョーズ"),IFERROR(F21,0),IF(OR(F7="灯油",F7="エコフィール"),IFERROR(F22,0),IF(F7="ハイブリッド",IFERROR(F21,0),)))),),"")</f>
        <v>83</v>
      </c>
      <c r="G23" s="70"/>
      <c r="H23" s="9" t="s">
        <v>11</v>
      </c>
      <c r="I23" s="71">
        <f>IFERROR(IF(C9&lt;&gt;"",IF(I7="エコキュート",IFERROR(I20,0),IF(OR(I7="エコジョーズ",I7="エコジョーズ+コージェネレーション設備"),IFERROR(I21,0),IF(I7="エコフィール",IFERROR(I22,0),IF(I7="ハイブリッド",IFERROR(ROUND(I20*0.7+I21*0.3,0),0),)))),),"")</f>
        <v>72</v>
      </c>
      <c r="J23" s="70"/>
      <c r="K23" s="9" t="s">
        <v>11</v>
      </c>
      <c r="L23" s="69">
        <f>IFERROR(IF(OR(F9&lt;&gt;"",F10&lt;&gt;""),IF(OR(I7="エコジョーズ",I7="エコジョーズ+コージェネレーション設備"),IFERROR(L21,0),IF(I7="エコフィール",IFERROR(L22,0),IF(I7="ハイブリッド",IFERROR(L21,0),))),),"")</f>
        <v>72</v>
      </c>
      <c r="M23" s="70"/>
      <c r="N23" s="9" t="s">
        <v>11</v>
      </c>
      <c r="O23" s="72">
        <f>IFERROR(ROUND((O13/14)*C18,2),"")</f>
        <v>0</v>
      </c>
      <c r="P23" s="73"/>
      <c r="Q23" s="9" t="s">
        <v>12</v>
      </c>
    </row>
    <row r="24" spans="1:17" ht="18.75" customHeight="1">
      <c r="A24" s="114" t="s">
        <v>43</v>
      </c>
      <c r="B24" s="114"/>
      <c r="C24" s="49" t="s">
        <v>40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79">
        <f>IFERROR(ROUND(O11*C17+((O12/14)/F9)*C18,0),"")</f>
        <v>0</v>
      </c>
      <c r="P24" s="80"/>
      <c r="Q24" s="9" t="s">
        <v>12</v>
      </c>
    </row>
    <row r="25" spans="1:17" ht="18.75" customHeight="1">
      <c r="A25" s="119" t="s">
        <v>23</v>
      </c>
      <c r="B25" s="119"/>
      <c r="C25" s="81" t="s">
        <v>64</v>
      </c>
      <c r="D25" s="82"/>
      <c r="E25" s="83"/>
      <c r="F25" s="87">
        <f>IFERROR(ROUND(100*(C23-I23)/C23,2),"")</f>
        <v>57.89</v>
      </c>
      <c r="G25" s="88"/>
      <c r="H25" s="11" t="s">
        <v>17</v>
      </c>
      <c r="I25" s="81" t="s">
        <v>65</v>
      </c>
      <c r="J25" s="82"/>
      <c r="K25" s="82"/>
      <c r="L25" s="87">
        <f>IFERROR(ROUND(100*(F23-L23)/F23,2),"")</f>
        <v>13.25</v>
      </c>
      <c r="M25" s="88"/>
      <c r="N25" s="11" t="s">
        <v>17</v>
      </c>
      <c r="O25" s="87" t="str">
        <f>IFERROR(ROUND(100*(O24-O23)/O24,2),"")</f>
        <v/>
      </c>
      <c r="P25" s="88"/>
      <c r="Q25" s="14" t="s">
        <v>13</v>
      </c>
    </row>
    <row r="26" spans="1:17" ht="18.75" customHeight="1" thickBot="1">
      <c r="A26" s="119" t="s">
        <v>49</v>
      </c>
      <c r="B26" s="119"/>
      <c r="C26" s="84"/>
      <c r="D26" s="85"/>
      <c r="E26" s="86"/>
      <c r="F26" s="94">
        <f>IFERROR(ROUND(860*(F25/100),0),0)</f>
        <v>498</v>
      </c>
      <c r="G26" s="95"/>
      <c r="H26" s="9" t="s">
        <v>24</v>
      </c>
      <c r="I26" s="84"/>
      <c r="J26" s="85"/>
      <c r="K26" s="85"/>
      <c r="L26" s="94">
        <f>IFERROR(ROUND(1680*(L25/100),0),0)</f>
        <v>223</v>
      </c>
      <c r="M26" s="95"/>
      <c r="N26" s="9" t="s">
        <v>24</v>
      </c>
      <c r="O26" s="94">
        <f>IFERROR(ROUND(1680*(O25/100),0),0)</f>
        <v>0</v>
      </c>
      <c r="P26" s="95"/>
      <c r="Q26" s="9" t="s">
        <v>24</v>
      </c>
    </row>
    <row r="27" spans="1:17" ht="18.75" customHeight="1" thickBot="1">
      <c r="A27" s="120" t="s">
        <v>50</v>
      </c>
      <c r="B27" s="121"/>
      <c r="C27" s="96">
        <f>IFERROR(F26,0)+IFERROR(L26,0)+IFERROR(O26,0)</f>
        <v>721</v>
      </c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0" t="s">
        <v>24</v>
      </c>
    </row>
    <row r="28" spans="1:17">
      <c r="K28" s="3"/>
    </row>
    <row r="29" spans="1:17" ht="15.75" thickBot="1">
      <c r="A29" s="93" t="s">
        <v>70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ht="69.75" customHeight="1" thickBot="1">
      <c r="A30" s="89" t="s">
        <v>52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</row>
    <row r="31" spans="1:17">
      <c r="A31" s="92" t="s">
        <v>79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>
      <c r="A32" s="18" t="s">
        <v>80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>
      <c r="A33" s="18" t="s">
        <v>81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>
      <c r="A34" s="93" t="s">
        <v>84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ht="31.5" customHeight="1">
      <c r="A35" s="92" t="s">
        <v>85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7" spans="1:17" ht="17.25">
      <c r="A37" s="4"/>
      <c r="B37" s="17" t="s">
        <v>14</v>
      </c>
    </row>
    <row r="38" spans="1:17" ht="17.25">
      <c r="A38" s="6"/>
      <c r="B38" s="17" t="s">
        <v>15</v>
      </c>
    </row>
    <row r="39" spans="1:17" ht="17.25">
      <c r="A39" s="5"/>
      <c r="B39" s="17" t="s">
        <v>16</v>
      </c>
    </row>
  </sheetData>
  <mergeCells count="105">
    <mergeCell ref="A30:Q30"/>
    <mergeCell ref="A31:Q31"/>
    <mergeCell ref="A34:Q34"/>
    <mergeCell ref="A35:Q35"/>
    <mergeCell ref="F26:G26"/>
    <mergeCell ref="L26:M26"/>
    <mergeCell ref="O26:P26"/>
    <mergeCell ref="A27:B27"/>
    <mergeCell ref="C27:P27"/>
    <mergeCell ref="A29:Q29"/>
    <mergeCell ref="A24:B24"/>
    <mergeCell ref="C24:N24"/>
    <mergeCell ref="O24:P24"/>
    <mergeCell ref="A25:B25"/>
    <mergeCell ref="C25:E26"/>
    <mergeCell ref="F25:G25"/>
    <mergeCell ref="I25:K26"/>
    <mergeCell ref="L25:M25"/>
    <mergeCell ref="O25:P25"/>
    <mergeCell ref="A26:B26"/>
    <mergeCell ref="A23:B23"/>
    <mergeCell ref="C23:D23"/>
    <mergeCell ref="F23:G23"/>
    <mergeCell ref="I23:J23"/>
    <mergeCell ref="L23:M23"/>
    <mergeCell ref="O23:P23"/>
    <mergeCell ref="O21:Q21"/>
    <mergeCell ref="A22:B22"/>
    <mergeCell ref="C22:D22"/>
    <mergeCell ref="F22:G22"/>
    <mergeCell ref="I22:J22"/>
    <mergeCell ref="L22:M22"/>
    <mergeCell ref="O22:Q22"/>
    <mergeCell ref="A20:B20"/>
    <mergeCell ref="C20:D20"/>
    <mergeCell ref="F20:G20"/>
    <mergeCell ref="I20:J20"/>
    <mergeCell ref="L20:Q20"/>
    <mergeCell ref="A21:B21"/>
    <mergeCell ref="C21:D21"/>
    <mergeCell ref="F21:G21"/>
    <mergeCell ref="I21:J21"/>
    <mergeCell ref="L21:M21"/>
    <mergeCell ref="A17:A19"/>
    <mergeCell ref="C17:N17"/>
    <mergeCell ref="O17:Q17"/>
    <mergeCell ref="C18:N18"/>
    <mergeCell ref="O18:Q18"/>
    <mergeCell ref="C19:N19"/>
    <mergeCell ref="O19:Q19"/>
    <mergeCell ref="A14:A16"/>
    <mergeCell ref="C14:N14"/>
    <mergeCell ref="O14:Q14"/>
    <mergeCell ref="C15:N15"/>
    <mergeCell ref="O15:Q15"/>
    <mergeCell ref="C16:N16"/>
    <mergeCell ref="O16:Q16"/>
    <mergeCell ref="A11:A13"/>
    <mergeCell ref="C11:N11"/>
    <mergeCell ref="O11:P11"/>
    <mergeCell ref="C12:N12"/>
    <mergeCell ref="O12:P12"/>
    <mergeCell ref="C13:N13"/>
    <mergeCell ref="O13:P13"/>
    <mergeCell ref="A10:B10"/>
    <mergeCell ref="C10:E10"/>
    <mergeCell ref="F10:H10"/>
    <mergeCell ref="I10:K10"/>
    <mergeCell ref="L10:N10"/>
    <mergeCell ref="O10:Q10"/>
    <mergeCell ref="A9:B9"/>
    <mergeCell ref="C9:E9"/>
    <mergeCell ref="F9:H9"/>
    <mergeCell ref="I9:K9"/>
    <mergeCell ref="L9:N9"/>
    <mergeCell ref="O9:Q9"/>
    <mergeCell ref="A7:B7"/>
    <mergeCell ref="C7:E7"/>
    <mergeCell ref="F7:H7"/>
    <mergeCell ref="I7:Q7"/>
    <mergeCell ref="A8:B8"/>
    <mergeCell ref="C8:E8"/>
    <mergeCell ref="F8:H8"/>
    <mergeCell ref="I8:Q8"/>
    <mergeCell ref="A6:B6"/>
    <mergeCell ref="C6:E6"/>
    <mergeCell ref="F6:H6"/>
    <mergeCell ref="I6:K6"/>
    <mergeCell ref="L6:N6"/>
    <mergeCell ref="O6:Q6"/>
    <mergeCell ref="A5:B5"/>
    <mergeCell ref="C5:E5"/>
    <mergeCell ref="F5:H5"/>
    <mergeCell ref="I5:K5"/>
    <mergeCell ref="L5:N5"/>
    <mergeCell ref="O5:Q5"/>
    <mergeCell ref="A1:Q1"/>
    <mergeCell ref="A3:B4"/>
    <mergeCell ref="C3:H3"/>
    <mergeCell ref="I3:Q3"/>
    <mergeCell ref="C4:E4"/>
    <mergeCell ref="F4:H4"/>
    <mergeCell ref="I4:K4"/>
    <mergeCell ref="L4:N4"/>
    <mergeCell ref="O4:Q4"/>
  </mergeCells>
  <phoneticPr fontId="2"/>
  <conditionalFormatting sqref="C7:H8">
    <cfRule type="expression" dxfId="21" priority="1">
      <formula>OR(C7="【従来型機器】",C7="【高効率機器】")</formula>
    </cfRule>
  </conditionalFormatting>
  <conditionalFormatting sqref="C10:H10">
    <cfRule type="expression" dxfId="20" priority="11">
      <formula>AND(C7&lt;&gt;"ハイブリッド",C10&lt;&gt;"")</formula>
    </cfRule>
    <cfRule type="expression" dxfId="19" priority="13">
      <formula>C7&lt;&gt;"ハイブリッド"</formula>
    </cfRule>
  </conditionalFormatting>
  <conditionalFormatting sqref="F9:H9">
    <cfRule type="expression" dxfId="18" priority="6">
      <formula>AND($F$7="ハイブリッド",F9&lt;&gt;"")</formula>
    </cfRule>
    <cfRule type="expression" dxfId="17" priority="7">
      <formula>AND($F$7="ハイブリッド",F9="")</formula>
    </cfRule>
  </conditionalFormatting>
  <conditionalFormatting sqref="I10:N10">
    <cfRule type="expression" dxfId="16" priority="10">
      <formula>AND($I$7&lt;&gt;"ハイブリッド",I10&lt;&gt;"")</formula>
    </cfRule>
    <cfRule type="expression" dxfId="15" priority="12">
      <formula>$I$7&lt;&gt;"ハイブリッド"</formula>
    </cfRule>
  </conditionalFormatting>
  <conditionalFormatting sqref="L5:L6">
    <cfRule type="expression" dxfId="14" priority="2">
      <formula>AND(OR($I$7="エコキュート"),L5&lt;&gt;"")</formula>
    </cfRule>
    <cfRule type="expression" dxfId="13" priority="3">
      <formula>AND($I$7="エコキュート",L5="")</formula>
    </cfRule>
  </conditionalFormatting>
  <conditionalFormatting sqref="L9">
    <cfRule type="expression" dxfId="12" priority="15">
      <formula>AND(OR($I$7="エコキュート"),L9&lt;&gt;"")</formula>
    </cfRule>
    <cfRule type="expression" dxfId="11" priority="16">
      <formula>AND($I$7="エコキュート",L9="")</formula>
    </cfRule>
  </conditionalFormatting>
  <conditionalFormatting sqref="L9:N9">
    <cfRule type="expression" dxfId="10" priority="8">
      <formula>AND($I$7="ハイブリッド",L9&lt;&gt;"")</formula>
    </cfRule>
    <cfRule type="expression" dxfId="9" priority="9">
      <formula>AND($I$7="ハイブリッド",L9="")</formula>
    </cfRule>
  </conditionalFormatting>
  <conditionalFormatting sqref="O5:O6">
    <cfRule type="expression" dxfId="8" priority="4">
      <formula>AND($I$7&lt;&gt;"エコジョーズ+コージェネレーション設備",$O5="")</formula>
    </cfRule>
    <cfRule type="expression" dxfId="7" priority="5">
      <formula>AND($I$7&lt;&gt;"エコジョーズ+コージェネレーション設備",$O5&lt;&gt;"")</formula>
    </cfRule>
  </conditionalFormatting>
  <conditionalFormatting sqref="O11:Q13">
    <cfRule type="expression" dxfId="6" priority="17">
      <formula>AND($I$7&lt;&gt;"エコジョーズ+コージェネレーション設備",$O11="")</formula>
    </cfRule>
    <cfRule type="expression" dxfId="5" priority="18">
      <formula>AND($I$7&lt;&gt;"エコジョーズ+コージェネレーション設備",$O11&lt;&gt;"")</formula>
    </cfRule>
  </conditionalFormatting>
  <dataValidations count="3">
    <dataValidation type="list" allowBlank="1" showInputMessage="1" showErrorMessage="1" sqref="C8:H8" xr:uid="{00000000-0002-0000-0400-000000000000}">
      <formula1>"既存機器性能不明"</formula1>
    </dataValidation>
    <dataValidation type="list" allowBlank="1" showInputMessage="1" showErrorMessage="1" sqref="C7:H7" xr:uid="{00000000-0002-0000-0400-000001000000}">
      <formula1>"【従来型機器】,電気,プロパンガス,灯油,【高効率機器】,エコキュート,エコジョーズ,エコフィール,ハイブリッド"</formula1>
    </dataValidation>
    <dataValidation type="list" allowBlank="1" showInputMessage="1" showErrorMessage="1" sqref="I7:Q7" xr:uid="{00000000-0002-0000-0400-000002000000}">
      <formula1>"エコキュート,エコジョーズ,エコジョーズ+コージェネレーション設備,エコフィール,ハイブリッド"</formula1>
    </dataValidation>
  </dataValidations>
  <printOptions horizontalCentered="1"/>
  <pageMargins left="0.39370078740157483" right="0.39370078740157483" top="0.98425196850393704" bottom="0.98425196850393704" header="0.31496062992125984" footer="0.31496062992125984"/>
  <pageSetup paperSize="9" scale="58" fitToHeight="0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18"/>
  <sheetViews>
    <sheetView zoomScaleNormal="100" zoomScaleSheetLayoutView="100" workbookViewId="0">
      <selection activeCell="N8" sqref="N8"/>
    </sheetView>
  </sheetViews>
  <sheetFormatPr defaultColWidth="9" defaultRowHeight="15"/>
  <cols>
    <col min="1" max="1" width="15.625" style="1" customWidth="1"/>
    <col min="2" max="3" width="5.875" style="1" customWidth="1"/>
    <col min="4" max="4" width="6.625" style="1" customWidth="1"/>
    <col min="5" max="6" width="6.125" style="1" customWidth="1"/>
    <col min="7" max="7" width="11" style="1" customWidth="1"/>
    <col min="8" max="9" width="6.125" style="1" customWidth="1"/>
    <col min="10" max="10" width="11" style="1" customWidth="1"/>
    <col min="11" max="16384" width="9" style="1"/>
  </cols>
  <sheetData>
    <row r="1" spans="1:10" ht="22.5" customHeight="1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4.2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>
      <c r="A3" s="98" t="s">
        <v>67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30" customHeight="1">
      <c r="A4" s="113" t="s">
        <v>35</v>
      </c>
      <c r="B4" s="113"/>
      <c r="C4" s="113"/>
      <c r="D4" s="113"/>
      <c r="E4" s="114" t="s">
        <v>21</v>
      </c>
      <c r="F4" s="114"/>
      <c r="G4" s="114"/>
      <c r="H4" s="114"/>
      <c r="I4" s="114"/>
      <c r="J4" s="114"/>
    </row>
    <row r="5" spans="1:10" ht="30" customHeight="1">
      <c r="A5" s="113"/>
      <c r="B5" s="113"/>
      <c r="C5" s="113"/>
      <c r="D5" s="113"/>
      <c r="E5" s="114" t="s">
        <v>22</v>
      </c>
      <c r="F5" s="114"/>
      <c r="G5" s="114"/>
      <c r="H5" s="114" t="s">
        <v>1</v>
      </c>
      <c r="I5" s="114"/>
      <c r="J5" s="114"/>
    </row>
    <row r="6" spans="1:10" s="2" customFormat="1" ht="30" customHeight="1">
      <c r="A6" s="114" t="s">
        <v>37</v>
      </c>
      <c r="B6" s="114"/>
      <c r="C6" s="114"/>
      <c r="D6" s="114"/>
      <c r="E6" s="99" t="s">
        <v>30</v>
      </c>
      <c r="F6" s="100"/>
      <c r="G6" s="100"/>
      <c r="H6" s="99" t="s">
        <v>30</v>
      </c>
      <c r="I6" s="100"/>
      <c r="J6" s="101"/>
    </row>
    <row r="7" spans="1:10" s="2" customFormat="1" ht="30" customHeight="1">
      <c r="A7" s="114" t="s">
        <v>38</v>
      </c>
      <c r="B7" s="114"/>
      <c r="C7" s="114"/>
      <c r="D7" s="114"/>
      <c r="E7" s="99" t="s">
        <v>30</v>
      </c>
      <c r="F7" s="100"/>
      <c r="G7" s="100"/>
      <c r="H7" s="99" t="s">
        <v>30</v>
      </c>
      <c r="I7" s="100"/>
      <c r="J7" s="101"/>
    </row>
    <row r="8" spans="1:10" s="2" customFormat="1" ht="30" customHeight="1">
      <c r="A8" s="114" t="s">
        <v>56</v>
      </c>
      <c r="B8" s="114"/>
      <c r="C8" s="114"/>
      <c r="D8" s="114"/>
      <c r="E8" s="109">
        <v>8</v>
      </c>
      <c r="F8" s="110"/>
      <c r="G8" s="15" t="s">
        <v>57</v>
      </c>
      <c r="H8" s="109">
        <v>8</v>
      </c>
      <c r="I8" s="110"/>
      <c r="J8" s="15" t="s">
        <v>57</v>
      </c>
    </row>
    <row r="9" spans="1:10" ht="30" customHeight="1">
      <c r="A9" s="114" t="s">
        <v>72</v>
      </c>
      <c r="B9" s="114"/>
      <c r="C9" s="114"/>
      <c r="D9" s="114"/>
      <c r="E9" s="106">
        <v>800</v>
      </c>
      <c r="F9" s="107"/>
      <c r="G9" s="8" t="s">
        <v>36</v>
      </c>
      <c r="H9" s="106">
        <v>700</v>
      </c>
      <c r="I9" s="107"/>
      <c r="J9" s="8" t="s">
        <v>36</v>
      </c>
    </row>
    <row r="10" spans="1:10" ht="30" customHeight="1">
      <c r="A10" s="122" t="s">
        <v>61</v>
      </c>
      <c r="B10" s="123"/>
      <c r="C10" s="123"/>
      <c r="D10" s="124"/>
      <c r="E10" s="108">
        <v>0.55300000000000005</v>
      </c>
      <c r="F10" s="60"/>
      <c r="G10" s="60"/>
      <c r="H10" s="56" t="s">
        <v>54</v>
      </c>
      <c r="I10" s="56"/>
      <c r="J10" s="57"/>
    </row>
    <row r="11" spans="1:10" ht="30" customHeight="1" thickBot="1">
      <c r="A11" s="119" t="s">
        <v>26</v>
      </c>
      <c r="B11" s="119"/>
      <c r="C11" s="119"/>
      <c r="D11" s="119"/>
      <c r="E11" s="94">
        <f>IFERROR(ROUND(E9*E10,0),"")</f>
        <v>442</v>
      </c>
      <c r="F11" s="95"/>
      <c r="G11" s="12" t="s">
        <v>55</v>
      </c>
      <c r="H11" s="94">
        <f>IFERROR(ROUND(H9*E10,0),"")</f>
        <v>387</v>
      </c>
      <c r="I11" s="95"/>
      <c r="J11" s="13" t="s">
        <v>55</v>
      </c>
    </row>
    <row r="12" spans="1:10" ht="30" customHeight="1" thickBot="1">
      <c r="A12" s="120" t="s">
        <v>25</v>
      </c>
      <c r="B12" s="125"/>
      <c r="C12" s="125"/>
      <c r="D12" s="125"/>
      <c r="E12" s="102">
        <f>IFERROR(E11-H11,"")</f>
        <v>55</v>
      </c>
      <c r="F12" s="103"/>
      <c r="G12" s="103"/>
      <c r="H12" s="103"/>
      <c r="I12" s="103"/>
      <c r="J12" s="10" t="s">
        <v>55</v>
      </c>
    </row>
    <row r="13" spans="1:10" ht="30" customHeight="1">
      <c r="A13" s="126" t="s">
        <v>23</v>
      </c>
      <c r="B13" s="126"/>
      <c r="C13" s="126"/>
      <c r="D13" s="126"/>
      <c r="E13" s="111">
        <f>IFERROR(ROUND(100*E12/E11,2),"")</f>
        <v>12.44</v>
      </c>
      <c r="F13" s="112"/>
      <c r="G13" s="112"/>
      <c r="H13" s="112"/>
      <c r="I13" s="112"/>
      <c r="J13" s="16" t="s">
        <v>17</v>
      </c>
    </row>
    <row r="15" spans="1:10">
      <c r="A15" s="92" t="s">
        <v>86</v>
      </c>
      <c r="B15" s="92"/>
      <c r="C15" s="92"/>
      <c r="D15" s="92"/>
      <c r="E15" s="92"/>
      <c r="F15" s="92"/>
      <c r="G15" s="92"/>
      <c r="H15" s="92"/>
      <c r="I15" s="92"/>
      <c r="J15" s="92"/>
    </row>
    <row r="17" spans="1:2" ht="17.25">
      <c r="A17" s="4"/>
      <c r="B17" s="17" t="s">
        <v>14</v>
      </c>
    </row>
    <row r="18" spans="1:2" ht="17.25">
      <c r="A18" s="5"/>
      <c r="B18" s="17" t="s">
        <v>16</v>
      </c>
    </row>
  </sheetData>
  <mergeCells count="29">
    <mergeCell ref="A12:D12"/>
    <mergeCell ref="E12:I12"/>
    <mergeCell ref="A13:D13"/>
    <mergeCell ref="E13:I13"/>
    <mergeCell ref="A15:J15"/>
    <mergeCell ref="A10:D10"/>
    <mergeCell ref="E10:G10"/>
    <mergeCell ref="H10:J10"/>
    <mergeCell ref="A11:D11"/>
    <mergeCell ref="E11:F11"/>
    <mergeCell ref="H11:I11"/>
    <mergeCell ref="A8:D8"/>
    <mergeCell ref="E8:F8"/>
    <mergeCell ref="H8:I8"/>
    <mergeCell ref="A9:D9"/>
    <mergeCell ref="E9:F9"/>
    <mergeCell ref="H9:I9"/>
    <mergeCell ref="A6:D6"/>
    <mergeCell ref="E6:G6"/>
    <mergeCell ref="H6:J6"/>
    <mergeCell ref="A7:D7"/>
    <mergeCell ref="E7:G7"/>
    <mergeCell ref="H7:J7"/>
    <mergeCell ref="A1:J1"/>
    <mergeCell ref="A3:J3"/>
    <mergeCell ref="A4:D5"/>
    <mergeCell ref="E4:J4"/>
    <mergeCell ref="E5:G5"/>
    <mergeCell ref="H5:J5"/>
  </mergeCells>
  <phoneticPr fontId="2"/>
  <conditionalFormatting sqref="E11:G11">
    <cfRule type="expression" dxfId="4" priority="5">
      <formula>AND($E$9&lt;&gt;"",#REF!="電気")</formula>
    </cfRule>
  </conditionalFormatting>
  <conditionalFormatting sqref="G9">
    <cfRule type="expression" dxfId="3" priority="3">
      <formula>AND($E$9&lt;&gt;"",#REF!="電気")</formula>
    </cfRule>
  </conditionalFormatting>
  <conditionalFormatting sqref="H11:J11">
    <cfRule type="expression" dxfId="2" priority="4">
      <formula>AND($H$9&lt;&gt;"",#REF!="電気")</formula>
    </cfRule>
  </conditionalFormatting>
  <conditionalFormatting sqref="J9">
    <cfRule type="expression" dxfId="1" priority="2">
      <formula>AND($E$9&lt;&gt;"",#REF!="電気")</formula>
    </cfRule>
  </conditionalFormatting>
  <conditionalFormatting sqref="J12">
    <cfRule type="expression" dxfId="0" priority="1">
      <formula>AND($H$9&lt;&gt;"",#REF!="電気")</formula>
    </cfRule>
  </conditionalFormatting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給湯暖房機</vt:lpstr>
      <vt:lpstr>エアコン</vt:lpstr>
      <vt:lpstr>給湯暖房機（記入例）</vt:lpstr>
      <vt:lpstr>エアコン（記入例）</vt:lpstr>
      <vt:lpstr>エアコン!Print_Area</vt:lpstr>
      <vt:lpstr>'エアコン（記入例）'!Print_Area</vt:lpstr>
      <vt:lpstr>給湯暖房機!Print_Area</vt:lpstr>
      <vt:lpstr>'給湯暖房機（記入例）'!Print_Area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2026-01-20T06:24:38Z</dcterms:modified>
</cp:coreProperties>
</file>